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757" activeTab="1"/>
  </bookViews>
  <sheets>
    <sheet name="Hækkanir" sheetId="1" r:id="rId1"/>
    <sheet name="launatöflur 1-1-2018" sheetId="2" r:id="rId2"/>
    <sheet name="launatöflur 1-2-2017" sheetId="3" r:id="rId3"/>
    <sheet name="Launatöflur 1-1-2016" sheetId="4" r:id="rId4"/>
    <sheet name="Launatöflur 1-1-2015" sheetId="5" r:id="rId5"/>
    <sheet name="Launatöflur 1-1-2014" sheetId="6" r:id="rId6"/>
    <sheet name="Launatöflur 1-2-2013" sheetId="7" r:id="rId7"/>
    <sheet name="Launatöflur 1-1-2012" sheetId="8" r:id="rId8"/>
    <sheet name="Launatöflur 1-1-2011" sheetId="9" r:id="rId9"/>
    <sheet name="Launatöflur 1-10-2009" sheetId="10" r:id="rId10"/>
    <sheet name="Launatöflur 1-12-2008" sheetId="11" r:id="rId11"/>
    <sheet name="Launatöflur 1-01-2008" sheetId="12" r:id="rId12"/>
    <sheet name="Launatöflur 1-01-2007" sheetId="13" r:id="rId13"/>
    <sheet name="Launatöflur 1-07-2006" sheetId="14" r:id="rId14"/>
    <sheet name="Launatöflur 1-01-2006" sheetId="15" r:id="rId15"/>
    <sheet name="vaktaálag" sheetId="16" r:id="rId16"/>
  </sheets>
  <externalReferences>
    <externalReference r:id="rId19"/>
  </externalReferences>
  <definedNames>
    <definedName name="_xlnm.Print_Area" localSheetId="14">'Launatöflur 1-01-2006'!$A$40:$J$127</definedName>
    <definedName name="_xlnm.Print_Area" localSheetId="12">'Launatöflur 1-01-2007'!$A$42:$I$128</definedName>
    <definedName name="_xlnm.Print_Area" localSheetId="11">'Launatöflur 1-01-2008'!$A$42:$I$128</definedName>
    <definedName name="_xlnm.Print_Area" localSheetId="13">'Launatöflur 1-07-2006'!$A$42:$I$128</definedName>
    <definedName name="_xlnm.Print_Area" localSheetId="10">'Launatöflur 1-12-2008'!$A$42:$I$119</definedName>
    <definedName name="_xlnm.Print_Titles" localSheetId="14">'Launatöflur 1-01-2006'!$40:$48</definedName>
    <definedName name="_xlnm.Print_Titles" localSheetId="12">'Launatöflur 1-01-2007'!$42:$49</definedName>
    <definedName name="_xlnm.Print_Titles" localSheetId="11">'Launatöflur 1-01-2008'!$42:$49</definedName>
    <definedName name="_xlnm.Print_Titles" localSheetId="13">'Launatöflur 1-07-2006'!$42:$49</definedName>
    <definedName name="_xlnm.Print_Titles" localSheetId="10">'Launatöflur 1-12-2008'!$42:$49</definedName>
  </definedNames>
  <calcPr fullCalcOnLoad="1"/>
</workbook>
</file>

<file path=xl/sharedStrings.xml><?xml version="1.0" encoding="utf-8"?>
<sst xmlns="http://schemas.openxmlformats.org/spreadsheetml/2006/main" count="1526" uniqueCount="140">
  <si>
    <t>Klafi ehf.</t>
  </si>
  <si>
    <t>stm</t>
  </si>
  <si>
    <t>Virkir dagvinnutímar á viku</t>
  </si>
  <si>
    <t>Virkir dagvinnutímar á mánuði</t>
  </si>
  <si>
    <t>Vikur í mánuði</t>
  </si>
  <si>
    <t>Vikur í ári</t>
  </si>
  <si>
    <t>Dagvinnutími í hlutfalli við mánaðarlaun</t>
  </si>
  <si>
    <t>Yfirvinnutími í hlutfalli við mánaðarlaun</t>
  </si>
  <si>
    <t>Stórhátíðartími í hlutfalli við mánaðarlaun</t>
  </si>
  <si>
    <t>Ferðir, undirbúningur og frágangur á dag</t>
  </si>
  <si>
    <t>Starfsaldurshækkun eftir 1 ár, reiknað frá byrjunarlaunum</t>
  </si>
  <si>
    <t>Starfsaldurshækkun eftir 3 ár, reiknað frá byrjunarlaunum</t>
  </si>
  <si>
    <t>Starfsaldurshækkun eftir 5 ár, reiknað frá byrjunarlaunum</t>
  </si>
  <si>
    <t>Starfsaldurshækkun eftir 7 ár, reiknað frá byrjunarlaunum</t>
  </si>
  <si>
    <t>Starfsaldurshækkun eftir 10 ár, reiknað frá byrjunarlaunum</t>
  </si>
  <si>
    <t>100: Dagvinna án vakta</t>
  </si>
  <si>
    <t>100: Yfirvinnutímar fastir á mánuði</t>
  </si>
  <si>
    <t>200 Vaktaálag, 7:30-15:30 (x2), 15:30-23:30, 7:30-19:30 (helgar)</t>
  </si>
  <si>
    <t>200: Vaktaálag, 0:00 - 24:00, alla daga ársins</t>
  </si>
  <si>
    <t>200: Yfirvinnutímar fastir á mánuði skv. vaktatöflu</t>
  </si>
  <si>
    <t>Orlofsuppbót í maí</t>
  </si>
  <si>
    <t>Desemberuppbót</t>
  </si>
  <si>
    <t>Sjúkrasjóður</t>
  </si>
  <si>
    <t>Orlofshúsasjóður</t>
  </si>
  <si>
    <t>Tryggingagjald</t>
  </si>
  <si>
    <t>Mótframlag í lífeyrissjóð</t>
  </si>
  <si>
    <t>Liðsstjóra álag á grunnlaun á mánuði</t>
  </si>
  <si>
    <t xml:space="preserve">Aukaálag á stórhátíðardaga </t>
  </si>
  <si>
    <t>300, pr/klst</t>
  </si>
  <si>
    <t>Byrjunarlaun</t>
  </si>
  <si>
    <t>Eftir 1 ár</t>
  </si>
  <si>
    <t>Eftir 3 ár</t>
  </si>
  <si>
    <t>Eftir 5 ár</t>
  </si>
  <si>
    <t>Eftir 7 ár</t>
  </si>
  <si>
    <t>Eftir 10 ár</t>
  </si>
  <si>
    <t>Starfsaldurshækkun</t>
  </si>
  <si>
    <t>Starfsmenn Klafa, dagvinna</t>
  </si>
  <si>
    <t xml:space="preserve">Grunnlaun á mánuði </t>
  </si>
  <si>
    <t>Vaktaálag</t>
  </si>
  <si>
    <t>Föst yfirvinna á mánuði</t>
  </si>
  <si>
    <t>Föst laun</t>
  </si>
  <si>
    <t>Ferðir, undirbúningur og frágangur</t>
  </si>
  <si>
    <t>Dagvinna á klst.</t>
  </si>
  <si>
    <t>Reiknað af grunnl.+vaktaálagi</t>
  </si>
  <si>
    <t>Yfirvinna á klst.</t>
  </si>
  <si>
    <t>Reiknað af grunnlaunum</t>
  </si>
  <si>
    <t>Stórhátíðavinna á klst.</t>
  </si>
  <si>
    <t>Liðsstjóra álag pr./klst, dv</t>
  </si>
  <si>
    <t>Liðsstjóra álag pr./klst, yv</t>
  </si>
  <si>
    <t xml:space="preserve">Liðsstjóra álag </t>
  </si>
  <si>
    <t>Vaktarálag vakta  1</t>
  </si>
  <si>
    <t>Ragnar</t>
  </si>
  <si>
    <t xml:space="preserve">10 dagvaktir, 5 kvöldvaktir, 2 helgarvaktir </t>
  </si>
  <si>
    <t>Fjöldi vakta</t>
  </si>
  <si>
    <t>Tímar</t>
  </si>
  <si>
    <t>A*B</t>
  </si>
  <si>
    <t>Álag</t>
  </si>
  <si>
    <t>C*D</t>
  </si>
  <si>
    <t>Morgunvakt</t>
  </si>
  <si>
    <t>08:00 - 16:00</t>
  </si>
  <si>
    <t>Kvöldvakt</t>
  </si>
  <si>
    <t>16:00 - 24:00</t>
  </si>
  <si>
    <t>Helgarvakt</t>
  </si>
  <si>
    <t>08:00 - 20:00</t>
  </si>
  <si>
    <t>hópar</t>
  </si>
  <si>
    <t>tímar/viku</t>
  </si>
  <si>
    <t>Liðsstjórar</t>
  </si>
  <si>
    <t>morgun vakt</t>
  </si>
  <si>
    <t>5 morgunvaktir</t>
  </si>
  <si>
    <t>5 kvöldvaktir</t>
  </si>
  <si>
    <t>2 helgarvaktir</t>
  </si>
  <si>
    <t>Vaktarálag vakta 2</t>
  </si>
  <si>
    <t>Siggi</t>
  </si>
  <si>
    <t xml:space="preserve">6 dagvaktir, 5 kvöldvaktir, 10 næturvaktir, 4 helgarvaktir </t>
  </si>
  <si>
    <t>Næturvinna</t>
  </si>
  <si>
    <t>24:00 - 08:00</t>
  </si>
  <si>
    <t>Kvöld helgi</t>
  </si>
  <si>
    <t>20:00 - 08:00</t>
  </si>
  <si>
    <t>290: Ferðir, undirbúningur og frágangur á mánuði, vaktair 1</t>
  </si>
  <si>
    <t>290: Ferðir, undirbúningur og frágangur á mánuði, vaktir 2</t>
  </si>
  <si>
    <t>290: Ferðir, undirbúningur og frágangur á mánuði, dagmenn</t>
  </si>
  <si>
    <t xml:space="preserve">Bónus, lifandi </t>
  </si>
  <si>
    <t>Starfsmenn Klafa,  vaktavinna 1</t>
  </si>
  <si>
    <t>Mismunur dv og yv - dagmenn</t>
  </si>
  <si>
    <t>Mismunur dv og yv - vakt 1</t>
  </si>
  <si>
    <t>Mismunur dv og yv - vakt 2</t>
  </si>
  <si>
    <t xml:space="preserve">Kranaálag </t>
  </si>
  <si>
    <t>Meginforsendur: Samningur gildir frá 1. janúar 2005 til 30. nóvember 2008</t>
  </si>
  <si>
    <t>Hækkun 1. janúar</t>
  </si>
  <si>
    <t>Launatafla 1. janúar 2006</t>
  </si>
  <si>
    <t>Laun hækkuðu um 3% 1. janúar 2006</t>
  </si>
  <si>
    <t>Lágmarks bónus fyrstu 3 mánuðina, júl til sept 2005</t>
  </si>
  <si>
    <t>Orlofs- og desember uppbót</t>
  </si>
  <si>
    <t>Starfsmenn gæslu Klafa,  vaktavinna 2</t>
  </si>
  <si>
    <t>*** Röskun varð á umsömdum álagsgreiðslum í framhaldi af samkomulagi ASÍ og SA frá 1/7 2006</t>
  </si>
  <si>
    <t>***</t>
  </si>
  <si>
    <t>Launatafla 1. júlí 2006</t>
  </si>
  <si>
    <t>**** 14,44%</t>
  </si>
  <si>
    <t>(14,44% *** á ekki við eftir 1/7 2006)</t>
  </si>
  <si>
    <t>Samkomulag forsendunefndar ASÍ og SA frá 15/11 2005</t>
  </si>
  <si>
    <t>Launatafla 1. janúar 2007</t>
  </si>
  <si>
    <t>kr. pr/klst</t>
  </si>
  <si>
    <t>?</t>
  </si>
  <si>
    <t>Launatafla 1. janúar 2008</t>
  </si>
  <si>
    <t>Kr</t>
  </si>
  <si>
    <t>Grunnur</t>
  </si>
  <si>
    <t xml:space="preserve">Frá </t>
  </si>
  <si>
    <t>1/12 2008</t>
  </si>
  <si>
    <t>Launatafla 1. desember 2008</t>
  </si>
  <si>
    <t>Starfsmenn Klafa, höfn,  vaktavinna 1</t>
  </si>
  <si>
    <t>Meginforsendur: Samningur gildir frá 1. des 2008 til 31. des 2010</t>
  </si>
  <si>
    <t>1/1 2010</t>
  </si>
  <si>
    <t>Meginforsendur: Samningur gildir frá 1. jan 2011 til 31. jan. 2014</t>
  </si>
  <si>
    <t>1/1 2011</t>
  </si>
  <si>
    <t>1/1 2012</t>
  </si>
  <si>
    <t>290: Ferðir, undirbúningur og frágangur á mánuði, vaktir 1</t>
  </si>
  <si>
    <t>Bónus, hámarksþak</t>
  </si>
  <si>
    <t>Launatafla 1. janúar 2011</t>
  </si>
  <si>
    <t>Launatafla 1. janúar 2012</t>
  </si>
  <si>
    <t>Launatafla 1. febrúar 2013</t>
  </si>
  <si>
    <t>1/2 2013</t>
  </si>
  <si>
    <t>1/1 2014</t>
  </si>
  <si>
    <t>Meginforsendur: Samningur gildir frá 1. jan 2014 til 31. jan. 2017</t>
  </si>
  <si>
    <t>Launatafla 1. janúar 2014</t>
  </si>
  <si>
    <t>1/1 2015</t>
  </si>
  <si>
    <t>Launatafla 1. janúar 2015</t>
  </si>
  <si>
    <t>1/1 2016</t>
  </si>
  <si>
    <t>Launatafla 1. janúar 2016</t>
  </si>
  <si>
    <t>Fjöldi starfsmanna:</t>
  </si>
  <si>
    <t>1/2 2017</t>
  </si>
  <si>
    <t>Meginforsendur: Samningur gildir frá 1. feb 2017 til ??</t>
  </si>
  <si>
    <t>Launatafla 1. febrúar 2017</t>
  </si>
  <si>
    <t>1/1 2006</t>
  </si>
  <si>
    <t>1/7 2006</t>
  </si>
  <si>
    <t>1/1 2007</t>
  </si>
  <si>
    <t>1/1 2008</t>
  </si>
  <si>
    <t>200 Vaktaálag, 8:00-16:00, 16:00-24:00, 8:00-19:00 (helgar)</t>
  </si>
  <si>
    <t>1/1 2018</t>
  </si>
  <si>
    <t>Meginforsendur: Samningur gildir frá 1. jan 2018 til ??</t>
  </si>
  <si>
    <t>Launatafla 1. janúar 2018</t>
  </si>
</sst>
</file>

<file path=xl/styles.xml><?xml version="1.0" encoding="utf-8"?>
<styleSheet xmlns="http://schemas.openxmlformats.org/spreadsheetml/2006/main">
  <numFmts count="29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000%"/>
    <numFmt numFmtId="173" formatCode="0.000%"/>
    <numFmt numFmtId="174" formatCode="#,##0\ &quot;klst/mán&quot;"/>
    <numFmt numFmtId="175" formatCode="#,##0\ &quot;ferðir/mán&quot;"/>
    <numFmt numFmtId="176" formatCode="#,##0.000"/>
    <numFmt numFmtId="177" formatCode="#,##0.0000"/>
    <numFmt numFmtId="178" formatCode="0.0%"/>
    <numFmt numFmtId="179" formatCode="#,##0.0"/>
    <numFmt numFmtId="180" formatCode="#,##0_ ;[Red]\-#,##0\ "/>
    <numFmt numFmtId="181" formatCode="0.00000"/>
    <numFmt numFmtId="182" formatCode="0.0000"/>
    <numFmt numFmtId="183" formatCode="0.000000"/>
    <numFmt numFmtId="184" formatCode="0.000"/>
  </numFmts>
  <fonts count="5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72" fontId="4" fillId="0" borderId="0" xfId="59" applyNumberFormat="1" applyFont="1" applyAlignment="1">
      <alignment/>
    </xf>
    <xf numFmtId="173" fontId="5" fillId="0" borderId="0" xfId="59" applyNumberFormat="1" applyFont="1" applyAlignment="1">
      <alignment/>
    </xf>
    <xf numFmtId="173" fontId="6" fillId="0" borderId="0" xfId="59" applyNumberFormat="1" applyFont="1" applyAlignment="1">
      <alignment/>
    </xf>
    <xf numFmtId="173" fontId="4" fillId="0" borderId="0" xfId="59" applyNumberFormat="1" applyFont="1" applyAlignment="1">
      <alignment/>
    </xf>
    <xf numFmtId="172" fontId="4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10" fontId="5" fillId="0" borderId="0" xfId="59" applyNumberFormat="1" applyFont="1" applyAlignment="1">
      <alignment/>
    </xf>
    <xf numFmtId="10" fontId="6" fillId="0" borderId="0" xfId="59" applyNumberFormat="1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59" applyNumberFormat="1" applyFont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9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9" fontId="8" fillId="0" borderId="0" xfId="59" applyFont="1" applyAlignment="1">
      <alignment horizontal="center"/>
    </xf>
    <xf numFmtId="0" fontId="10" fillId="0" borderId="0" xfId="0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10" fillId="0" borderId="10" xfId="59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" fontId="0" fillId="0" borderId="11" xfId="59" applyNumberFormat="1" applyFont="1" applyBorder="1" applyAlignment="1">
      <alignment/>
    </xf>
    <xf numFmtId="3" fontId="0" fillId="0" borderId="0" xfId="5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2" xfId="59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59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59" applyNumberFormat="1" applyFont="1" applyBorder="1" applyAlignment="1">
      <alignment/>
    </xf>
    <xf numFmtId="3" fontId="0" fillId="0" borderId="10" xfId="59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3" fontId="1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3" xfId="59" applyNumberFormat="1" applyFont="1" applyBorder="1" applyAlignment="1">
      <alignment/>
    </xf>
    <xf numFmtId="3" fontId="2" fillId="0" borderId="0" xfId="59" applyNumberFormat="1" applyFont="1" applyBorder="1" applyAlignment="1">
      <alignment/>
    </xf>
    <xf numFmtId="177" fontId="0" fillId="0" borderId="0" xfId="0" applyNumberFormat="1" applyFont="1" applyAlignment="1">
      <alignment/>
    </xf>
    <xf numFmtId="9" fontId="0" fillId="0" borderId="0" xfId="59" applyFont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0" fontId="0" fillId="0" borderId="0" xfId="59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0" fontId="2" fillId="0" borderId="27" xfId="59" applyNumberFormat="1" applyFont="1" applyBorder="1" applyAlignment="1">
      <alignment/>
    </xf>
    <xf numFmtId="178" fontId="2" fillId="0" borderId="18" xfId="59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22" xfId="0" applyFill="1" applyBorder="1" applyAlignment="1">
      <alignment/>
    </xf>
    <xf numFmtId="178" fontId="2" fillId="0" borderId="0" xfId="59" applyNumberFormat="1" applyFont="1" applyBorder="1" applyAlignment="1">
      <alignment/>
    </xf>
    <xf numFmtId="10" fontId="2" fillId="0" borderId="0" xfId="59" applyNumberFormat="1" applyFont="1" applyBorder="1" applyAlignment="1">
      <alignment/>
    </xf>
    <xf numFmtId="0" fontId="0" fillId="0" borderId="31" xfId="0" applyFill="1" applyBorder="1" applyAlignment="1">
      <alignment/>
    </xf>
    <xf numFmtId="10" fontId="2" fillId="0" borderId="18" xfId="59" applyNumberFormat="1" applyFont="1" applyBorder="1" applyAlignment="1">
      <alignment/>
    </xf>
    <xf numFmtId="177" fontId="0" fillId="0" borderId="0" xfId="0" applyNumberFormat="1" applyAlignment="1">
      <alignment/>
    </xf>
    <xf numFmtId="3" fontId="3" fillId="0" borderId="0" xfId="59" applyNumberFormat="1" applyFont="1" applyAlignment="1">
      <alignment/>
    </xf>
    <xf numFmtId="10" fontId="0" fillId="0" borderId="0" xfId="59" applyNumberFormat="1" applyFont="1" applyAlignment="1">
      <alignment/>
    </xf>
    <xf numFmtId="9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9" fontId="4" fillId="0" borderId="0" xfId="59" applyFont="1" applyAlignment="1">
      <alignment/>
    </xf>
    <xf numFmtId="9" fontId="0" fillId="0" borderId="0" xfId="59" applyFont="1" applyAlignment="1">
      <alignment/>
    </xf>
    <xf numFmtId="9" fontId="4" fillId="0" borderId="0" xfId="59" applyFont="1" applyAlignment="1">
      <alignment horizontal="center"/>
    </xf>
    <xf numFmtId="0" fontId="15" fillId="0" borderId="0" xfId="0" applyFont="1" applyAlignment="1">
      <alignment horizontal="center"/>
    </xf>
    <xf numFmtId="178" fontId="0" fillId="0" borderId="0" xfId="59" applyNumberFormat="1" applyFont="1" applyAlignment="1">
      <alignment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10" fontId="5" fillId="34" borderId="0" xfId="0" applyNumberFormat="1" applyFont="1" applyFill="1" applyAlignment="1">
      <alignment/>
    </xf>
    <xf numFmtId="10" fontId="5" fillId="34" borderId="0" xfId="59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0" fontId="16" fillId="34" borderId="0" xfId="0" applyFont="1" applyFill="1" applyAlignment="1">
      <alignment/>
    </xf>
    <xf numFmtId="1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9" fontId="8" fillId="34" borderId="0" xfId="59" applyFont="1" applyFill="1" applyAlignment="1">
      <alignment horizontal="center"/>
    </xf>
    <xf numFmtId="3" fontId="0" fillId="35" borderId="0" xfId="0" applyNumberFormat="1" applyFont="1" applyFill="1" applyAlignment="1">
      <alignment/>
    </xf>
    <xf numFmtId="10" fontId="0" fillId="0" borderId="0" xfId="0" applyNumberFormat="1" applyAlignment="1">
      <alignment/>
    </xf>
    <xf numFmtId="3" fontId="0" fillId="35" borderId="11" xfId="0" applyNumberFormat="1" applyFont="1" applyFill="1" applyBorder="1" applyAlignment="1">
      <alignment/>
    </xf>
    <xf numFmtId="3" fontId="0" fillId="35" borderId="0" xfId="59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59" applyNumberFormat="1" applyFont="1" applyAlignment="1">
      <alignment/>
    </xf>
    <xf numFmtId="10" fontId="0" fillId="0" borderId="0" xfId="59" applyNumberFormat="1" applyFont="1" applyAlignment="1">
      <alignment horizontal="center"/>
    </xf>
    <xf numFmtId="0" fontId="0" fillId="0" borderId="0" xfId="0" applyFont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0" fontId="19" fillId="0" borderId="0" xfId="59" applyNumberFormat="1" applyFont="1" applyAlignment="1">
      <alignment/>
    </xf>
    <xf numFmtId="10" fontId="19" fillId="0" borderId="0" xfId="59" applyNumberFormat="1" applyFont="1" applyAlignment="1">
      <alignment horizontal="center"/>
    </xf>
    <xf numFmtId="0" fontId="19" fillId="0" borderId="0" xfId="0" applyFont="1" applyAlignment="1">
      <alignment/>
    </xf>
    <xf numFmtId="9" fontId="4" fillId="34" borderId="0" xfId="59" applyFont="1" applyFill="1" applyAlignment="1">
      <alignment/>
    </xf>
    <xf numFmtId="10" fontId="19" fillId="34" borderId="32" xfId="59" applyNumberFormat="1" applyFont="1" applyFill="1" applyBorder="1" applyAlignment="1">
      <alignment/>
    </xf>
    <xf numFmtId="10" fontId="0" fillId="0" borderId="0" xfId="59" applyNumberFormat="1" applyFont="1" applyAlignment="1">
      <alignment horizontal="center"/>
    </xf>
    <xf numFmtId="3" fontId="11" fillId="35" borderId="10" xfId="0" applyNumberFormat="1" applyFont="1" applyFill="1" applyBorder="1" applyAlignment="1">
      <alignment/>
    </xf>
    <xf numFmtId="3" fontId="11" fillId="35" borderId="0" xfId="0" applyNumberFormat="1" applyFont="1" applyFill="1" applyBorder="1" applyAlignment="1">
      <alignment/>
    </xf>
    <xf numFmtId="3" fontId="11" fillId="35" borderId="11" xfId="0" applyNumberFormat="1" applyFont="1" applyFill="1" applyBorder="1" applyAlignment="1">
      <alignment/>
    </xf>
    <xf numFmtId="10" fontId="2" fillId="36" borderId="0" xfId="59" applyNumberFormat="1" applyFont="1" applyFill="1" applyAlignment="1">
      <alignment horizontal="center"/>
    </xf>
    <xf numFmtId="10" fontId="19" fillId="36" borderId="32" xfId="59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10" fontId="4" fillId="0" borderId="0" xfId="59" applyNumberFormat="1" applyFont="1" applyAlignment="1">
      <alignment horizontal="right"/>
    </xf>
    <xf numFmtId="3" fontId="3" fillId="36" borderId="0" xfId="59" applyNumberFormat="1" applyFont="1" applyFill="1" applyAlignment="1">
      <alignment/>
    </xf>
    <xf numFmtId="180" fontId="0" fillId="0" borderId="0" xfId="0" applyNumberFormat="1" applyAlignment="1">
      <alignment/>
    </xf>
    <xf numFmtId="10" fontId="0" fillId="37" borderId="0" xfId="0" applyNumberFormat="1" applyFill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172" fontId="20" fillId="0" borderId="0" xfId="59" applyNumberFormat="1" applyFont="1" applyAlignment="1">
      <alignment/>
    </xf>
    <xf numFmtId="172" fontId="20" fillId="0" borderId="0" xfId="0" applyNumberFormat="1" applyFont="1" applyAlignment="1">
      <alignment/>
    </xf>
    <xf numFmtId="0" fontId="0" fillId="0" borderId="23" xfId="0" applyBorder="1" applyAlignment="1">
      <alignment horizontal="center"/>
    </xf>
    <xf numFmtId="10" fontId="0" fillId="0" borderId="23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172" fontId="0" fillId="0" borderId="23" xfId="0" applyNumberFormat="1" applyBorder="1" applyAlignment="1">
      <alignment horizontal="center"/>
    </xf>
    <xf numFmtId="180" fontId="2" fillId="34" borderId="23" xfId="0" applyNumberFormat="1" applyFont="1" applyFill="1" applyBorder="1" applyAlignment="1">
      <alignment horizontal="center"/>
    </xf>
    <xf numFmtId="10" fontId="0" fillId="0" borderId="0" xfId="0" applyNumberFormat="1" applyFont="1" applyAlignment="1">
      <alignment horizontal="center"/>
    </xf>
    <xf numFmtId="10" fontId="19" fillId="36" borderId="32" xfId="59" applyNumberFormat="1" applyFont="1" applyFill="1" applyBorder="1" applyAlignment="1">
      <alignment horizontal="center"/>
    </xf>
    <xf numFmtId="10" fontId="19" fillId="34" borderId="32" xfId="59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23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8" borderId="0" xfId="0" applyNumberFormat="1" applyFill="1" applyAlignment="1">
      <alignment/>
    </xf>
    <xf numFmtId="10" fontId="0" fillId="38" borderId="0" xfId="59" applyNumberFormat="1" applyFont="1" applyFill="1" applyAlignment="1">
      <alignment horizontal="center"/>
    </xf>
    <xf numFmtId="0" fontId="3" fillId="39" borderId="0" xfId="0" applyNumberFormat="1" applyFont="1" applyFill="1" applyAlignment="1">
      <alignment horizontal="center"/>
    </xf>
    <xf numFmtId="10" fontId="0" fillId="39" borderId="0" xfId="0" applyNumberFormat="1" applyFont="1" applyFill="1" applyAlignment="1">
      <alignment horizontal="center"/>
    </xf>
    <xf numFmtId="10" fontId="19" fillId="39" borderId="32" xfId="59" applyNumberFormat="1" applyFont="1" applyFill="1" applyBorder="1" applyAlignment="1">
      <alignment horizontal="center"/>
    </xf>
    <xf numFmtId="3" fontId="0" fillId="39" borderId="0" xfId="0" applyNumberFormat="1" applyFill="1" applyAlignment="1">
      <alignment/>
    </xf>
    <xf numFmtId="3" fontId="0" fillId="39" borderId="0" xfId="0" applyNumberFormat="1" applyFont="1" applyFill="1" applyAlignment="1">
      <alignment horizontal="center"/>
    </xf>
    <xf numFmtId="3" fontId="3" fillId="39" borderId="0" xfId="59" applyNumberFormat="1" applyFont="1" applyFill="1" applyAlignment="1">
      <alignment/>
    </xf>
    <xf numFmtId="1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4" fillId="38" borderId="0" xfId="59" applyFont="1" applyFill="1" applyAlignment="1">
      <alignment horizontal="right"/>
    </xf>
    <xf numFmtId="0" fontId="3" fillId="38" borderId="0" xfId="0" applyNumberFormat="1" applyFont="1" applyFill="1" applyAlignment="1">
      <alignment horizontal="center"/>
    </xf>
    <xf numFmtId="10" fontId="0" fillId="38" borderId="0" xfId="0" applyNumberFormat="1" applyFont="1" applyFill="1" applyAlignment="1">
      <alignment horizontal="center"/>
    </xf>
    <xf numFmtId="10" fontId="19" fillId="38" borderId="32" xfId="59" applyNumberFormat="1" applyFont="1" applyFill="1" applyBorder="1" applyAlignment="1">
      <alignment horizontal="center"/>
    </xf>
    <xf numFmtId="3" fontId="0" fillId="38" borderId="0" xfId="0" applyNumberFormat="1" applyFont="1" applyFill="1" applyAlignment="1">
      <alignment horizontal="center"/>
    </xf>
    <xf numFmtId="0" fontId="0" fillId="39" borderId="0" xfId="0" applyFill="1" applyAlignment="1">
      <alignment/>
    </xf>
    <xf numFmtId="0" fontId="0" fillId="0" borderId="23" xfId="0" applyFont="1" applyBorder="1" applyAlignment="1">
      <alignment horizontal="center"/>
    </xf>
    <xf numFmtId="182" fontId="0" fillId="0" borderId="0" xfId="0" applyNumberFormat="1" applyAlignment="1">
      <alignment/>
    </xf>
    <xf numFmtId="10" fontId="0" fillId="0" borderId="23" xfId="59" applyNumberFormat="1" applyFont="1" applyBorder="1" applyAlignment="1">
      <alignment/>
    </xf>
    <xf numFmtId="0" fontId="0" fillId="0" borderId="23" xfId="0" applyFont="1" applyBorder="1" applyAlignment="1">
      <alignment/>
    </xf>
    <xf numFmtId="182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/>
    </xf>
    <xf numFmtId="0" fontId="0" fillId="38" borderId="0" xfId="0" applyFill="1" applyAlignment="1">
      <alignment/>
    </xf>
    <xf numFmtId="0" fontId="0" fillId="0" borderId="33" xfId="0" applyFont="1" applyBorder="1" applyAlignment="1">
      <alignment horizontal="center"/>
    </xf>
    <xf numFmtId="10" fontId="0" fillId="0" borderId="33" xfId="59" applyNumberFormat="1" applyFont="1" applyBorder="1" applyAlignment="1">
      <alignment/>
    </xf>
    <xf numFmtId="0" fontId="0" fillId="0" borderId="33" xfId="0" applyFont="1" applyBorder="1" applyAlignment="1">
      <alignment/>
    </xf>
    <xf numFmtId="180" fontId="2" fillId="34" borderId="33" xfId="0" applyNumberFormat="1" applyFont="1" applyFill="1" applyBorder="1" applyAlignment="1">
      <alignment horizontal="center"/>
    </xf>
    <xf numFmtId="0" fontId="0" fillId="39" borderId="0" xfId="0" applyFont="1" applyFill="1" applyAlignment="1">
      <alignment/>
    </xf>
    <xf numFmtId="0" fontId="19" fillId="39" borderId="0" xfId="0" applyFont="1" applyFill="1" applyAlignment="1">
      <alignment/>
    </xf>
    <xf numFmtId="10" fontId="0" fillId="39" borderId="0" xfId="0" applyNumberFormat="1" applyFont="1" applyFill="1" applyAlignment="1">
      <alignment/>
    </xf>
    <xf numFmtId="10" fontId="0" fillId="38" borderId="0" xfId="0" applyNumberFormat="1" applyFont="1" applyFill="1" applyAlignment="1">
      <alignment/>
    </xf>
    <xf numFmtId="182" fontId="0" fillId="0" borderId="23" xfId="0" applyNumberFormat="1" applyFont="1" applyBorder="1" applyAlignment="1">
      <alignment/>
    </xf>
    <xf numFmtId="10" fontId="0" fillId="0" borderId="23" xfId="59" applyNumberFormat="1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9" fontId="8" fillId="34" borderId="23" xfId="59" applyFont="1" applyFill="1" applyBorder="1" applyAlignment="1">
      <alignment horizontal="center"/>
    </xf>
    <xf numFmtId="3" fontId="0" fillId="39" borderId="23" xfId="0" applyNumberFormat="1" applyFont="1" applyFill="1" applyBorder="1" applyAlignment="1">
      <alignment horizontal="center"/>
    </xf>
    <xf numFmtId="184" fontId="55" fillId="0" borderId="2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16" fillId="34" borderId="0" xfId="0" applyFont="1" applyFill="1" applyAlignment="1">
      <alignment/>
    </xf>
    <xf numFmtId="10" fontId="17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38" borderId="0" xfId="0" applyNumberFormat="1" applyFont="1" applyFill="1" applyAlignment="1">
      <alignment horizontal="center"/>
    </xf>
    <xf numFmtId="0" fontId="3" fillId="39" borderId="0" xfId="0" applyNumberFormat="1" applyFont="1" applyFill="1" applyAlignment="1">
      <alignment horizontal="center"/>
    </xf>
    <xf numFmtId="10" fontId="0" fillId="0" borderId="0" xfId="59" applyNumberFormat="1" applyFont="1" applyAlignment="1">
      <alignment horizontal="center"/>
    </xf>
    <xf numFmtId="10" fontId="0" fillId="38" borderId="0" xfId="59" applyNumberFormat="1" applyFont="1" applyFill="1" applyAlignment="1">
      <alignment horizontal="center"/>
    </xf>
    <xf numFmtId="10" fontId="0" fillId="0" borderId="0" xfId="0" applyNumberFormat="1" applyFont="1" applyAlignment="1">
      <alignment horizontal="center"/>
    </xf>
    <xf numFmtId="10" fontId="0" fillId="38" borderId="0" xfId="0" applyNumberFormat="1" applyFont="1" applyFill="1" applyAlignment="1">
      <alignment horizontal="center"/>
    </xf>
    <xf numFmtId="10" fontId="0" fillId="38" borderId="0" xfId="0" applyNumberFormat="1" applyFont="1" applyFill="1" applyAlignment="1">
      <alignment/>
    </xf>
    <xf numFmtId="10" fontId="0" fillId="39" borderId="0" xfId="0" applyNumberFormat="1" applyFont="1" applyFill="1" applyAlignment="1">
      <alignment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10" fontId="19" fillId="0" borderId="0" xfId="59" applyNumberFormat="1" applyFont="1" applyAlignment="1">
      <alignment horizontal="center"/>
    </xf>
    <xf numFmtId="10" fontId="19" fillId="34" borderId="32" xfId="59" applyNumberFormat="1" applyFont="1" applyFill="1" applyBorder="1" applyAlignment="1">
      <alignment horizontal="center"/>
    </xf>
    <xf numFmtId="10" fontId="19" fillId="36" borderId="32" xfId="59" applyNumberFormat="1" applyFont="1" applyFill="1" applyBorder="1" applyAlignment="1">
      <alignment horizontal="center"/>
    </xf>
    <xf numFmtId="10" fontId="19" fillId="38" borderId="32" xfId="59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3" fontId="0" fillId="38" borderId="0" xfId="0" applyNumberFormat="1" applyFont="1" applyFill="1" applyAlignment="1">
      <alignment/>
    </xf>
    <xf numFmtId="0" fontId="0" fillId="38" borderId="0" xfId="0" applyFont="1" applyFill="1" applyAlignment="1">
      <alignment/>
    </xf>
    <xf numFmtId="0" fontId="0" fillId="39" borderId="0" xfId="0" applyFont="1" applyFill="1" applyAlignment="1">
      <alignment/>
    </xf>
    <xf numFmtId="0" fontId="20" fillId="0" borderId="0" xfId="0" applyFont="1" applyAlignment="1">
      <alignment/>
    </xf>
    <xf numFmtId="172" fontId="20" fillId="0" borderId="0" xfId="59" applyNumberFormat="1" applyFont="1" applyAlignment="1">
      <alignment/>
    </xf>
    <xf numFmtId="3" fontId="7" fillId="0" borderId="0" xfId="0" applyNumberFormat="1" applyFont="1" applyAlignment="1">
      <alignment/>
    </xf>
    <xf numFmtId="173" fontId="6" fillId="0" borderId="0" xfId="59" applyNumberFormat="1" applyFont="1" applyAlignment="1">
      <alignment/>
    </xf>
    <xf numFmtId="173" fontId="4" fillId="0" borderId="0" xfId="59" applyNumberFormat="1" applyFont="1" applyAlignment="1">
      <alignment/>
    </xf>
    <xf numFmtId="172" fontId="20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10" fontId="4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/>
    </xf>
    <xf numFmtId="10" fontId="5" fillId="34" borderId="0" xfId="0" applyNumberFormat="1" applyFont="1" applyFill="1" applyAlignment="1">
      <alignment/>
    </xf>
    <xf numFmtId="10" fontId="6" fillId="0" borderId="0" xfId="0" applyNumberFormat="1" applyFont="1" applyAlignment="1">
      <alignment/>
    </xf>
    <xf numFmtId="10" fontId="4" fillId="0" borderId="0" xfId="59" applyNumberFormat="1" applyFont="1" applyAlignment="1">
      <alignment/>
    </xf>
    <xf numFmtId="10" fontId="5" fillId="34" borderId="0" xfId="59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3" fontId="4" fillId="0" borderId="0" xfId="59" applyNumberFormat="1" applyFont="1" applyAlignment="1">
      <alignment/>
    </xf>
    <xf numFmtId="0" fontId="3" fillId="0" borderId="0" xfId="0" applyFont="1" applyAlignment="1">
      <alignment/>
    </xf>
    <xf numFmtId="3" fontId="0" fillId="38" borderId="0" xfId="0" applyNumberFormat="1" applyFont="1" applyFill="1" applyAlignment="1">
      <alignment horizontal="center"/>
    </xf>
    <xf numFmtId="3" fontId="0" fillId="39" borderId="0" xfId="0" applyNumberFormat="1" applyFont="1" applyFill="1" applyAlignment="1">
      <alignment horizontal="center"/>
    </xf>
    <xf numFmtId="10" fontId="4" fillId="0" borderId="0" xfId="59" applyNumberFormat="1" applyFont="1" applyAlignment="1">
      <alignment horizontal="right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9" fontId="4" fillId="38" borderId="0" xfId="59" applyFont="1" applyFill="1" applyAlignment="1">
      <alignment horizontal="right"/>
    </xf>
    <xf numFmtId="10" fontId="3" fillId="0" borderId="0" xfId="59" applyNumberFormat="1" applyFont="1" applyAlignment="1">
      <alignment/>
    </xf>
    <xf numFmtId="3" fontId="3" fillId="39" borderId="0" xfId="59" applyNumberFormat="1" applyFont="1" applyFill="1" applyAlignment="1">
      <alignment/>
    </xf>
    <xf numFmtId="3" fontId="3" fillId="36" borderId="0" xfId="59" applyNumberFormat="1" applyFont="1" applyFill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9" fontId="8" fillId="34" borderId="0" xfId="59" applyFont="1" applyFill="1" applyAlignment="1">
      <alignment horizontal="center"/>
    </xf>
    <xf numFmtId="0" fontId="10" fillId="0" borderId="0" xfId="0" applyFont="1" applyFill="1" applyBorder="1" applyAlignment="1">
      <alignment/>
    </xf>
    <xf numFmtId="10" fontId="2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3" fontId="10" fillId="0" borderId="10" xfId="59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174" fontId="0" fillId="0" borderId="11" xfId="0" applyNumberFormat="1" applyFont="1" applyBorder="1" applyAlignment="1">
      <alignment/>
    </xf>
    <xf numFmtId="175" fontId="0" fillId="0" borderId="11" xfId="0" applyNumberFormat="1" applyFont="1" applyBorder="1" applyAlignment="1">
      <alignment/>
    </xf>
    <xf numFmtId="3" fontId="0" fillId="0" borderId="11" xfId="59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3" fontId="2" fillId="0" borderId="12" xfId="59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3" fontId="0" fillId="0" borderId="0" xfId="59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10" xfId="59" applyNumberFormat="1" applyFont="1" applyBorder="1" applyAlignment="1">
      <alignment/>
    </xf>
    <xf numFmtId="3" fontId="0" fillId="0" borderId="10" xfId="59" applyNumberFormat="1" applyFont="1" applyBorder="1" applyAlignment="1">
      <alignment/>
    </xf>
    <xf numFmtId="3" fontId="11" fillId="0" borderId="11" xfId="0" applyNumberFormat="1" applyFont="1" applyFill="1" applyBorder="1" applyAlignment="1">
      <alignment/>
    </xf>
    <xf numFmtId="176" fontId="0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/>
    </xf>
    <xf numFmtId="9" fontId="8" fillId="34" borderId="23" xfId="59" applyFont="1" applyFill="1" applyBorder="1" applyAlignment="1">
      <alignment horizontal="center"/>
    </xf>
    <xf numFmtId="3" fontId="0" fillId="39" borderId="23" xfId="0" applyNumberFormat="1" applyFont="1" applyFill="1" applyBorder="1" applyAlignment="1">
      <alignment horizontal="center"/>
    </xf>
    <xf numFmtId="173" fontId="1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59" applyNumberFormat="1" applyFont="1" applyFill="1" applyBorder="1" applyAlignment="1">
      <alignment/>
    </xf>
    <xf numFmtId="3" fontId="2" fillId="0" borderId="13" xfId="59" applyNumberFormat="1" applyFont="1" applyBorder="1" applyAlignment="1">
      <alignment/>
    </xf>
    <xf numFmtId="3" fontId="2" fillId="0" borderId="0" xfId="59" applyNumberFormat="1" applyFont="1" applyBorder="1" applyAlignment="1">
      <alignment/>
    </xf>
    <xf numFmtId="177" fontId="0" fillId="0" borderId="0" xfId="0" applyNumberFormat="1" applyFont="1" applyAlignment="1">
      <alignment/>
    </xf>
    <xf numFmtId="9" fontId="0" fillId="0" borderId="0" xfId="59" applyFont="1" applyAlignment="1">
      <alignment/>
    </xf>
    <xf numFmtId="3" fontId="0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mari\Local%20Settings\Temporary%20Internet%20Files\OLKD8\Klafi-launat&#246;flu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ækkanir"/>
      <sheetName val="Launatöflur 1-01-2008"/>
      <sheetName val="Launatöflur 1-01-2007"/>
      <sheetName val="Launatöflur 1-07-2006"/>
      <sheetName val="Launatöflur 1-01-2006"/>
      <sheetName val="vaktaálag"/>
    </sheetNames>
    <sheetDataSet>
      <sheetData sheetId="2">
        <row r="51">
          <cell r="D51">
            <v>160741.667295</v>
          </cell>
          <cell r="E51">
            <v>169457.8173327</v>
          </cell>
          <cell r="F51">
            <v>175268.5840245</v>
          </cell>
          <cell r="G51">
            <v>179626.65904335002</v>
          </cell>
          <cell r="H51">
            <v>183984.7340622</v>
          </cell>
          <cell r="I51">
            <v>186890.1174081</v>
          </cell>
        </row>
        <row r="54">
          <cell r="D54">
            <v>160741.667295</v>
          </cell>
          <cell r="E54">
            <v>169457.8173327</v>
          </cell>
          <cell r="F54">
            <v>175268.5840245</v>
          </cell>
          <cell r="G54">
            <v>179626.65904335002</v>
          </cell>
          <cell r="H54">
            <v>183984.7340622</v>
          </cell>
          <cell r="I54">
            <v>186890.1174081</v>
          </cell>
        </row>
        <row r="55">
          <cell r="D55">
            <v>31826.850124409993</v>
          </cell>
          <cell r="E55">
            <v>33552.6478318746</v>
          </cell>
          <cell r="F55">
            <v>34703.179636851004</v>
          </cell>
          <cell r="G55">
            <v>35566.078490583306</v>
          </cell>
          <cell r="H55">
            <v>36428.977344315594</v>
          </cell>
          <cell r="I55">
            <v>37004.243246803795</v>
          </cell>
        </row>
        <row r="56">
          <cell r="D56">
            <v>192568.51741941</v>
          </cell>
          <cell r="E56">
            <v>203010.46516457462</v>
          </cell>
          <cell r="F56">
            <v>209971.76366135103</v>
          </cell>
          <cell r="G56">
            <v>215192.73753393334</v>
          </cell>
          <cell r="H56">
            <v>220413.7114065156</v>
          </cell>
          <cell r="I56">
            <v>223894.36065490378</v>
          </cell>
        </row>
        <row r="58">
          <cell r="D58">
            <v>1030.3953031730769</v>
          </cell>
          <cell r="E58">
            <v>1086.2680598250001</v>
          </cell>
          <cell r="F58">
            <v>1123.5165642596155</v>
          </cell>
          <cell r="G58">
            <v>1151.4529425855771</v>
          </cell>
          <cell r="H58">
            <v>1179.3893209115386</v>
          </cell>
          <cell r="I58">
            <v>1198.013573128846</v>
          </cell>
        </row>
        <row r="59">
          <cell r="D59">
            <v>1832.455007163</v>
          </cell>
          <cell r="E59">
            <v>1931.8191175927802</v>
          </cell>
          <cell r="F59">
            <v>1998.0618578793003</v>
          </cell>
          <cell r="G59">
            <v>2047.7439130941902</v>
          </cell>
          <cell r="H59">
            <v>2097.42596830908</v>
          </cell>
          <cell r="I59">
            <v>2130.54733845234</v>
          </cell>
        </row>
        <row r="60">
          <cell r="D60">
            <v>2523.6441765315</v>
          </cell>
          <cell r="E60">
            <v>2660.48773212339</v>
          </cell>
          <cell r="F60">
            <v>2751.71676918465</v>
          </cell>
          <cell r="G60">
            <v>2820.138546980595</v>
          </cell>
          <cell r="H60">
            <v>2888.56032477654</v>
          </cell>
          <cell r="I60">
            <v>2934.17484330717</v>
          </cell>
        </row>
        <row r="61">
          <cell r="D61">
            <v>1307.422505655</v>
          </cell>
          <cell r="E61">
            <v>1385.8678559943003</v>
          </cell>
          <cell r="F61">
            <v>1438.1647562205</v>
          </cell>
          <cell r="G61">
            <v>1477.38743139015</v>
          </cell>
          <cell r="H61">
            <v>1516.6101065597998</v>
          </cell>
          <cell r="I61">
            <v>1542.7585566728999</v>
          </cell>
        </row>
        <row r="67">
          <cell r="D67">
            <v>218.8349635533654</v>
          </cell>
          <cell r="E67">
            <v>231.96506136656728</v>
          </cell>
          <cell r="F67">
            <v>240.71845990870193</v>
          </cell>
          <cell r="G67">
            <v>247.28350881530292</v>
          </cell>
          <cell r="H67">
            <v>253.84855772190383</v>
          </cell>
          <cell r="I67">
            <v>258.22525699297114</v>
          </cell>
        </row>
        <row r="68">
          <cell r="D68">
            <v>331.2137014326001</v>
          </cell>
          <cell r="E68">
            <v>351.0865235185561</v>
          </cell>
          <cell r="F68">
            <v>364.33507157586007</v>
          </cell>
          <cell r="G68">
            <v>374.2714826188381</v>
          </cell>
          <cell r="H68">
            <v>384.20789366181606</v>
          </cell>
          <cell r="I68">
            <v>390.83216769046805</v>
          </cell>
        </row>
        <row r="69">
          <cell r="D69">
            <v>20976.867757398002</v>
          </cell>
          <cell r="E69">
            <v>22235.479822841884</v>
          </cell>
          <cell r="F69">
            <v>23074.5545331378</v>
          </cell>
          <cell r="G69">
            <v>23703.86056585974</v>
          </cell>
          <cell r="H69">
            <v>24333.16659858168</v>
          </cell>
          <cell r="I69">
            <v>24752.703953729637</v>
          </cell>
        </row>
        <row r="70">
          <cell r="D70">
            <v>598.0414339616539</v>
          </cell>
          <cell r="E70">
            <v>630.4699819224302</v>
          </cell>
          <cell r="F70">
            <v>652.0890138962809</v>
          </cell>
          <cell r="G70">
            <v>668.303287876669</v>
          </cell>
          <cell r="H70">
            <v>684.517561857057</v>
          </cell>
          <cell r="I70">
            <v>695.3270778439821</v>
          </cell>
        </row>
        <row r="71">
          <cell r="D71">
            <v>445.54292909203855</v>
          </cell>
          <cell r="E71">
            <v>469.7023090683301</v>
          </cell>
          <cell r="F71">
            <v>485.80856238585784</v>
          </cell>
          <cell r="G71">
            <v>497.8882523740035</v>
          </cell>
          <cell r="H71">
            <v>509.96794236214896</v>
          </cell>
          <cell r="I71">
            <v>518.0210690209128</v>
          </cell>
        </row>
        <row r="72">
          <cell r="D72">
            <v>215.35261836317295</v>
          </cell>
          <cell r="E72">
            <v>227.030024503425</v>
          </cell>
          <cell r="F72">
            <v>234.81496193025964</v>
          </cell>
          <cell r="G72">
            <v>240.65366500038567</v>
          </cell>
          <cell r="H72">
            <v>246.49236807051147</v>
          </cell>
          <cell r="I72">
            <v>250.38483678392845</v>
          </cell>
        </row>
        <row r="80">
          <cell r="D80">
            <v>160741.667295</v>
          </cell>
          <cell r="E80">
            <v>169457.8173327</v>
          </cell>
          <cell r="F80">
            <v>175268.5840245</v>
          </cell>
          <cell r="G80">
            <v>179626.65904335002</v>
          </cell>
          <cell r="H80">
            <v>183984.7340622</v>
          </cell>
          <cell r="I80">
            <v>186890.1174081</v>
          </cell>
        </row>
        <row r="81">
          <cell r="D81">
            <v>28129.791776624996</v>
          </cell>
          <cell r="E81">
            <v>29655.1180332225</v>
          </cell>
          <cell r="F81">
            <v>30672.0022042875</v>
          </cell>
          <cell r="G81">
            <v>31434.665332586253</v>
          </cell>
          <cell r="H81">
            <v>32197.328460884997</v>
          </cell>
          <cell r="I81">
            <v>32705.770546417498</v>
          </cell>
        </row>
        <row r="83">
          <cell r="D83">
            <v>188871.459071625</v>
          </cell>
          <cell r="E83">
            <v>199112.93536592252</v>
          </cell>
          <cell r="F83">
            <v>205940.58622878752</v>
          </cell>
          <cell r="G83">
            <v>211061.32437593627</v>
          </cell>
          <cell r="H83">
            <v>216182.062523085</v>
          </cell>
          <cell r="I83">
            <v>219595.8879545175</v>
          </cell>
        </row>
        <row r="84">
          <cell r="D84">
            <v>27486.825107444995</v>
          </cell>
          <cell r="E84">
            <v>28977.2867638917</v>
          </cell>
          <cell r="F84">
            <v>29970.9278681895</v>
          </cell>
          <cell r="G84">
            <v>30716.158696412855</v>
          </cell>
          <cell r="H84">
            <v>31461.389524636197</v>
          </cell>
          <cell r="I84">
            <v>31958.210076785093</v>
          </cell>
        </row>
        <row r="85">
          <cell r="D85">
            <v>216358.28417906997</v>
          </cell>
          <cell r="E85">
            <v>228090.2221298142</v>
          </cell>
          <cell r="F85">
            <v>235911.51409697701</v>
          </cell>
          <cell r="G85">
            <v>241777.48307234913</v>
          </cell>
          <cell r="H85">
            <v>247643.45204772122</v>
          </cell>
          <cell r="I85">
            <v>251554.0980313026</v>
          </cell>
        </row>
        <row r="87">
          <cell r="D87">
            <v>1210.7144812283652</v>
          </cell>
          <cell r="E87">
            <v>1276.364970294375</v>
          </cell>
          <cell r="F87">
            <v>1320.1319630050482</v>
          </cell>
          <cell r="G87">
            <v>1352.957207538053</v>
          </cell>
          <cell r="H87">
            <v>1385.7824520710578</v>
          </cell>
          <cell r="I87">
            <v>1407.6659484263942</v>
          </cell>
        </row>
        <row r="88">
          <cell r="D88">
            <v>1832.455007163</v>
          </cell>
          <cell r="E88">
            <v>1931.8191175927802</v>
          </cell>
          <cell r="F88">
            <v>1998.0618578793003</v>
          </cell>
          <cell r="G88">
            <v>2047.7439130941902</v>
          </cell>
          <cell r="H88">
            <v>2097.42596830908</v>
          </cell>
          <cell r="I88">
            <v>2130.54733845234</v>
          </cell>
        </row>
        <row r="89">
          <cell r="D89">
            <v>2523.6441765315</v>
          </cell>
          <cell r="E89">
            <v>2660.48773212339</v>
          </cell>
          <cell r="F89">
            <v>2751.71676918465</v>
          </cell>
          <cell r="G89">
            <v>2820.138546980595</v>
          </cell>
          <cell r="H89">
            <v>2888.56032477654</v>
          </cell>
          <cell r="I89">
            <v>2934.17484330717</v>
          </cell>
        </row>
        <row r="90">
          <cell r="D90">
            <v>1307.422505655</v>
          </cell>
          <cell r="E90">
            <v>1385.8678559943003</v>
          </cell>
          <cell r="F90">
            <v>1438.1647562205</v>
          </cell>
          <cell r="G90">
            <v>1477.38743139015</v>
          </cell>
          <cell r="H90">
            <v>1516.6101065597998</v>
          </cell>
          <cell r="I90">
            <v>1542.7585566728999</v>
          </cell>
        </row>
        <row r="96">
          <cell r="D96">
            <v>218.8349635533654</v>
          </cell>
          <cell r="E96">
            <v>231.96506136656728</v>
          </cell>
          <cell r="F96">
            <v>240.71845990870193</v>
          </cell>
          <cell r="G96">
            <v>247.28350881530292</v>
          </cell>
          <cell r="H96">
            <v>253.84855772190383</v>
          </cell>
          <cell r="I96">
            <v>258.22525699297114</v>
          </cell>
        </row>
        <row r="97">
          <cell r="D97">
            <v>331.2137014326001</v>
          </cell>
          <cell r="E97">
            <v>351.0865235185561</v>
          </cell>
          <cell r="F97">
            <v>364.33507157586007</v>
          </cell>
          <cell r="G97">
            <v>374.2714826188381</v>
          </cell>
          <cell r="H97">
            <v>384.20789366181606</v>
          </cell>
          <cell r="I97">
            <v>390.83216769046805</v>
          </cell>
        </row>
        <row r="98">
          <cell r="D98">
            <v>20976.867757398002</v>
          </cell>
          <cell r="E98">
            <v>22235.479822841884</v>
          </cell>
          <cell r="F98">
            <v>23074.5545331378</v>
          </cell>
          <cell r="G98">
            <v>23703.86056585974</v>
          </cell>
          <cell r="H98">
            <v>24333.16659858168</v>
          </cell>
          <cell r="I98">
            <v>24752.703953729637</v>
          </cell>
        </row>
        <row r="99">
          <cell r="D99">
            <v>598.0414339616539</v>
          </cell>
          <cell r="E99">
            <v>630.4699819224302</v>
          </cell>
          <cell r="F99">
            <v>652.0890138962809</v>
          </cell>
          <cell r="G99">
            <v>668.303287876669</v>
          </cell>
          <cell r="H99">
            <v>684.517561857057</v>
          </cell>
          <cell r="I99">
            <v>695.3270778439821</v>
          </cell>
        </row>
        <row r="100">
          <cell r="D100">
            <v>445.54292909203855</v>
          </cell>
          <cell r="E100">
            <v>469.7023090683301</v>
          </cell>
          <cell r="F100">
            <v>485.80856238585784</v>
          </cell>
          <cell r="G100">
            <v>497.8882523740035</v>
          </cell>
          <cell r="H100">
            <v>509.96794236214896</v>
          </cell>
          <cell r="I100">
            <v>518.0210690209128</v>
          </cell>
        </row>
        <row r="101">
          <cell r="D101">
            <v>215.35261836317295</v>
          </cell>
          <cell r="E101">
            <v>227.030024503425</v>
          </cell>
          <cell r="F101">
            <v>234.81496193025964</v>
          </cell>
          <cell r="G101">
            <v>240.65366500038567</v>
          </cell>
          <cell r="H101">
            <v>246.49236807051147</v>
          </cell>
          <cell r="I101">
            <v>250.38483678392845</v>
          </cell>
        </row>
        <row r="107">
          <cell r="D107">
            <v>160741.667295</v>
          </cell>
          <cell r="E107">
            <v>169457.8173327</v>
          </cell>
          <cell r="F107">
            <v>175268.5840245</v>
          </cell>
          <cell r="G107">
            <v>179626.65904335002</v>
          </cell>
          <cell r="H107">
            <v>183984.7340622</v>
          </cell>
          <cell r="I107">
            <v>186890.1174081</v>
          </cell>
        </row>
        <row r="108">
          <cell r="D108">
            <v>65486.155255982994</v>
          </cell>
          <cell r="E108">
            <v>69037.11478134198</v>
          </cell>
          <cell r="F108">
            <v>71404.4211315813</v>
          </cell>
          <cell r="G108">
            <v>73179.90089426079</v>
          </cell>
          <cell r="H108">
            <v>74955.38065694028</v>
          </cell>
          <cell r="I108">
            <v>76139.03383205994</v>
          </cell>
        </row>
        <row r="110">
          <cell r="D110">
            <v>226227.822550983</v>
          </cell>
          <cell r="E110">
            <v>238494.932114042</v>
          </cell>
          <cell r="F110">
            <v>246673.00515608132</v>
          </cell>
          <cell r="G110">
            <v>252806.55993761081</v>
          </cell>
          <cell r="H110">
            <v>258940.11471914029</v>
          </cell>
          <cell r="I110">
            <v>263029.15124015993</v>
          </cell>
        </row>
        <row r="111">
          <cell r="D111">
            <v>26040.150101789994</v>
          </cell>
          <cell r="E111">
            <v>27452.166407897403</v>
          </cell>
          <cell r="F111">
            <v>28393.510611969003</v>
          </cell>
          <cell r="G111">
            <v>29099.5187650227</v>
          </cell>
          <cell r="H111">
            <v>29805.526918076397</v>
          </cell>
          <cell r="I111">
            <v>30276.199020112195</v>
          </cell>
        </row>
        <row r="112">
          <cell r="D112">
            <v>252267.972652773</v>
          </cell>
          <cell r="E112">
            <v>265947.0985219394</v>
          </cell>
          <cell r="F112">
            <v>275066.51576805033</v>
          </cell>
          <cell r="G112">
            <v>281906.0787026335</v>
          </cell>
          <cell r="H112">
            <v>288745.6416372167</v>
          </cell>
          <cell r="I112">
            <v>293305.35026027216</v>
          </cell>
        </row>
        <row r="114">
          <cell r="D114">
            <v>1450.1783496857884</v>
          </cell>
          <cell r="E114">
            <v>1528.813667397705</v>
          </cell>
          <cell r="F114">
            <v>1581.2372125389827</v>
          </cell>
          <cell r="G114">
            <v>1620.554871394941</v>
          </cell>
          <cell r="H114">
            <v>1659.8725302508992</v>
          </cell>
          <cell r="I114">
            <v>1686.084302821538</v>
          </cell>
        </row>
        <row r="115">
          <cell r="D115">
            <v>1832.455007163</v>
          </cell>
          <cell r="E115">
            <v>1931.8191175927802</v>
          </cell>
          <cell r="F115">
            <v>1998.0618578793003</v>
          </cell>
          <cell r="G115">
            <v>2047.7439130941902</v>
          </cell>
          <cell r="H115">
            <v>2097.42596830908</v>
          </cell>
          <cell r="I115">
            <v>2130.54733845234</v>
          </cell>
        </row>
        <row r="116">
          <cell r="D116">
            <v>2523.6441765315</v>
          </cell>
          <cell r="E116">
            <v>2660.48773212339</v>
          </cell>
          <cell r="F116">
            <v>2751.71676918465</v>
          </cell>
          <cell r="G116">
            <v>2820.138546980595</v>
          </cell>
          <cell r="H116">
            <v>2888.56032477654</v>
          </cell>
          <cell r="I116">
            <v>2934.17484330717</v>
          </cell>
        </row>
        <row r="117">
          <cell r="D117">
            <v>1307.422505655</v>
          </cell>
          <cell r="E117">
            <v>1385.8678559943003</v>
          </cell>
          <cell r="F117">
            <v>1438.1647562205</v>
          </cell>
          <cell r="G117">
            <v>1477.38743139015</v>
          </cell>
          <cell r="H117">
            <v>1516.6101065597998</v>
          </cell>
          <cell r="I117">
            <v>1542.7585566728999</v>
          </cell>
        </row>
        <row r="120">
          <cell r="D120">
            <v>218.8349635533654</v>
          </cell>
          <cell r="E120">
            <v>231.96506136656728</v>
          </cell>
          <cell r="F120">
            <v>240.71845990870193</v>
          </cell>
          <cell r="G120">
            <v>247.28350881530292</v>
          </cell>
          <cell r="H120">
            <v>253.84855772190383</v>
          </cell>
          <cell r="I120">
            <v>258.22525699297114</v>
          </cell>
        </row>
        <row r="121">
          <cell r="D121">
            <v>331.2137014326001</v>
          </cell>
          <cell r="E121">
            <v>351.0865235185561</v>
          </cell>
          <cell r="F121">
            <v>364.33507157586007</v>
          </cell>
          <cell r="G121">
            <v>374.2714826188381</v>
          </cell>
          <cell r="H121">
            <v>384.20789366181606</v>
          </cell>
          <cell r="I121">
            <v>390.83216769046805</v>
          </cell>
        </row>
        <row r="122">
          <cell r="D122">
            <v>20976.867757398002</v>
          </cell>
          <cell r="E122">
            <v>22235.479822841884</v>
          </cell>
          <cell r="F122">
            <v>23074.5545331378</v>
          </cell>
          <cell r="G122">
            <v>23703.86056585974</v>
          </cell>
          <cell r="H122">
            <v>24333.16659858168</v>
          </cell>
          <cell r="I122">
            <v>24752.703953729637</v>
          </cell>
        </row>
        <row r="123">
          <cell r="D123">
            <v>598.0414339616539</v>
          </cell>
          <cell r="E123">
            <v>630.4699819224302</v>
          </cell>
          <cell r="F123">
            <v>652.0890138962809</v>
          </cell>
          <cell r="G123">
            <v>668.303287876669</v>
          </cell>
          <cell r="H123">
            <v>684.517561857057</v>
          </cell>
          <cell r="I123">
            <v>695.3270778439821</v>
          </cell>
        </row>
        <row r="124">
          <cell r="D124">
            <v>445.54292909203855</v>
          </cell>
          <cell r="E124">
            <v>469.7023090683301</v>
          </cell>
          <cell r="F124">
            <v>485.80856238585784</v>
          </cell>
          <cell r="G124">
            <v>497.8882523740035</v>
          </cell>
          <cell r="H124">
            <v>509.96794236214896</v>
          </cell>
          <cell r="I124">
            <v>518.0210690209128</v>
          </cell>
        </row>
        <row r="125">
          <cell r="D125">
            <v>215.35261836317295</v>
          </cell>
          <cell r="E125">
            <v>227.030024503425</v>
          </cell>
          <cell r="F125">
            <v>234.81496193025964</v>
          </cell>
          <cell r="G125">
            <v>240.65366500038567</v>
          </cell>
          <cell r="H125">
            <v>246.49236807051147</v>
          </cell>
          <cell r="I125">
            <v>250.38483678392845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P5" sqref="P5"/>
    </sheetView>
  </sheetViews>
  <sheetFormatPr defaultColWidth="9.140625" defaultRowHeight="12.75"/>
  <cols>
    <col min="16" max="16" width="9.7109375" style="0" bestFit="1" customWidth="1"/>
  </cols>
  <sheetData>
    <row r="1" spans="1:16" ht="12.75">
      <c r="A1" t="s">
        <v>106</v>
      </c>
      <c r="B1" s="164"/>
      <c r="C1" s="192" t="s">
        <v>132</v>
      </c>
      <c r="D1" s="192" t="s">
        <v>133</v>
      </c>
      <c r="E1" s="192" t="s">
        <v>134</v>
      </c>
      <c r="F1" s="192" t="s">
        <v>135</v>
      </c>
      <c r="G1" s="164" t="s">
        <v>107</v>
      </c>
      <c r="H1" s="164" t="s">
        <v>111</v>
      </c>
      <c r="I1" s="164" t="s">
        <v>113</v>
      </c>
      <c r="J1" s="164" t="s">
        <v>114</v>
      </c>
      <c r="K1" s="192" t="s">
        <v>120</v>
      </c>
      <c r="L1" s="199" t="s">
        <v>121</v>
      </c>
      <c r="M1" s="192" t="s">
        <v>124</v>
      </c>
      <c r="N1" s="192" t="s">
        <v>126</v>
      </c>
      <c r="O1" s="192" t="s">
        <v>129</v>
      </c>
      <c r="P1" s="192" t="s">
        <v>137</v>
      </c>
    </row>
    <row r="2" spans="2:16" ht="12.75">
      <c r="B2" s="164"/>
      <c r="C2" s="164"/>
      <c r="D2" s="164"/>
      <c r="E2" s="165">
        <v>0.025</v>
      </c>
      <c r="F2" s="164"/>
      <c r="G2" s="164"/>
      <c r="H2" s="165">
        <v>0.025</v>
      </c>
      <c r="I2" s="80"/>
      <c r="J2" s="80"/>
      <c r="K2" s="80"/>
      <c r="L2" s="200">
        <v>0.08821825176767052</v>
      </c>
      <c r="M2" s="194">
        <v>0.065</v>
      </c>
      <c r="N2" s="208">
        <v>0.062</v>
      </c>
      <c r="O2" s="208">
        <f>E16/100</f>
        <v>0.16324498416006453</v>
      </c>
      <c r="P2" s="208">
        <v>0.05</v>
      </c>
    </row>
    <row r="3" spans="2:16" ht="12.75">
      <c r="B3" s="164" t="s">
        <v>105</v>
      </c>
      <c r="C3" s="166">
        <v>0.03</v>
      </c>
      <c r="D3" s="164" t="s">
        <v>104</v>
      </c>
      <c r="E3" s="165">
        <v>0.0065</v>
      </c>
      <c r="F3" s="165">
        <v>0.0225</v>
      </c>
      <c r="G3" s="167">
        <f>G4-1</f>
        <v>0.0686405336921474</v>
      </c>
      <c r="H3" s="164"/>
      <c r="I3" s="80"/>
      <c r="J3" s="80"/>
      <c r="K3" s="80"/>
      <c r="L3" s="201"/>
      <c r="M3" s="195"/>
      <c r="N3" s="164"/>
      <c r="O3" s="164"/>
      <c r="P3" s="164"/>
    </row>
    <row r="4" spans="2:16" ht="12.75">
      <c r="B4" s="164"/>
      <c r="C4" s="164">
        <v>1.03</v>
      </c>
      <c r="D4" s="164">
        <v>15000</v>
      </c>
      <c r="E4" s="164">
        <v>1.0315</v>
      </c>
      <c r="F4" s="164">
        <v>1.0225</v>
      </c>
      <c r="G4" s="165">
        <f>G5/F5</f>
        <v>1.0686405336921474</v>
      </c>
      <c r="H4" s="164">
        <v>1.025</v>
      </c>
      <c r="I4" s="173">
        <v>1.05</v>
      </c>
      <c r="J4" s="173">
        <v>1.035</v>
      </c>
      <c r="K4" s="173">
        <v>1.0325</v>
      </c>
      <c r="L4" s="196">
        <v>1.0882182517676706</v>
      </c>
      <c r="M4" s="207">
        <v>1.065</v>
      </c>
      <c r="N4" s="209">
        <v>1.062</v>
      </c>
      <c r="O4" s="212">
        <v>1.163245</v>
      </c>
      <c r="P4" s="212">
        <v>1.0551</v>
      </c>
    </row>
    <row r="5" spans="2:16" s="155" customFormat="1" ht="12.75">
      <c r="B5" s="168">
        <v>136731</v>
      </c>
      <c r="C5" s="168">
        <f>B5*C4</f>
        <v>140832.93</v>
      </c>
      <c r="D5" s="168">
        <f>C5+D4</f>
        <v>155832.93</v>
      </c>
      <c r="E5" s="168">
        <f>D5*E4</f>
        <v>160741.667295</v>
      </c>
      <c r="F5" s="168">
        <f>F4*E5</f>
        <v>164358.3548091375</v>
      </c>
      <c r="G5" s="168">
        <v>175640</v>
      </c>
      <c r="H5" s="168">
        <f aca="true" t="shared" si="0" ref="H5:O5">H4*G5</f>
        <v>180030.99999999997</v>
      </c>
      <c r="I5" s="168">
        <f t="shared" si="0"/>
        <v>189032.55</v>
      </c>
      <c r="J5" s="168">
        <f t="shared" si="0"/>
        <v>195648.68924999997</v>
      </c>
      <c r="K5" s="168">
        <f t="shared" si="0"/>
        <v>202007.27165062496</v>
      </c>
      <c r="L5" s="202">
        <f t="shared" si="0"/>
        <v>219828.00000000003</v>
      </c>
      <c r="M5" s="168">
        <f t="shared" si="0"/>
        <v>234116.82</v>
      </c>
      <c r="N5" s="168">
        <f t="shared" si="0"/>
        <v>248632.06284000003</v>
      </c>
      <c r="O5" s="168">
        <f t="shared" si="0"/>
        <v>289220.00393831584</v>
      </c>
      <c r="P5" s="168">
        <f>P4*O5</f>
        <v>305156.026155317</v>
      </c>
    </row>
    <row r="7" spans="7:12" ht="12.75">
      <c r="G7">
        <v>180000</v>
      </c>
      <c r="L7" s="155"/>
    </row>
    <row r="8" ht="12.75">
      <c r="L8" s="82"/>
    </row>
    <row r="9" ht="12.75">
      <c r="L9" s="193"/>
    </row>
    <row r="14" ht="12.75">
      <c r="E14" s="155">
        <f>N5</f>
        <v>248632.06284000003</v>
      </c>
    </row>
    <row r="15" ht="12.75">
      <c r="E15">
        <v>289220</v>
      </c>
    </row>
    <row r="16" ht="12.75">
      <c r="E16">
        <f>(E15-E14)/E14*100</f>
        <v>16.324498416006453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Q116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110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7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50">
        <v>0.0225</v>
      </c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51">
        <f>SUM(G7:G8)</f>
        <v>0.0225</v>
      </c>
      <c r="J9" s="139"/>
    </row>
    <row r="10" spans="1:8" ht="12.75">
      <c r="A10" s="5" t="s">
        <v>2</v>
      </c>
      <c r="B10" s="6"/>
      <c r="D10" s="6">
        <v>36</v>
      </c>
      <c r="G10" s="108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161" t="s">
        <v>6</v>
      </c>
      <c r="B14" s="162"/>
      <c r="C14" s="24"/>
      <c r="D14" s="9">
        <f>1/D11</f>
        <v>0.00641025641025641</v>
      </c>
      <c r="E14" s="9"/>
      <c r="G14" s="10"/>
      <c r="H14" s="10"/>
    </row>
    <row r="15" spans="1:8" ht="12.75">
      <c r="A15" s="161" t="s">
        <v>7</v>
      </c>
      <c r="B15" s="163"/>
      <c r="C15" s="24"/>
      <c r="D15" s="13">
        <v>0.0114</v>
      </c>
      <c r="E15" s="13"/>
      <c r="G15" s="14"/>
      <c r="H15" s="15"/>
    </row>
    <row r="16" spans="1:8" ht="12.75">
      <c r="A16" s="161" t="s">
        <v>8</v>
      </c>
      <c r="B16" s="163"/>
      <c r="C16" s="24"/>
      <c r="D16" s="13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0.2423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18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152">
        <f>ROUND((1+$G$9)*F31,0)</f>
        <v>105055</v>
      </c>
      <c r="H31" s="21">
        <v>121500</v>
      </c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152">
        <f>ROUND((1+$G$9)*F32,0)</f>
        <v>105055</v>
      </c>
      <c r="H32" s="21">
        <f>H31</f>
        <v>121500</v>
      </c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>
        <v>0.0579</v>
      </c>
      <c r="F36" s="18">
        <v>0.0534</v>
      </c>
      <c r="G36" s="153" t="s">
        <v>102</v>
      </c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44">
        <v>0.08</v>
      </c>
      <c r="H37" s="18"/>
    </row>
    <row r="38" spans="1:8" ht="12.75">
      <c r="A38" s="5"/>
      <c r="B38" s="18"/>
      <c r="D38" s="18"/>
      <c r="E38" s="18"/>
      <c r="G38" s="18"/>
      <c r="H38" s="18"/>
    </row>
    <row r="39" spans="1:9" ht="12.75">
      <c r="A39" s="5"/>
      <c r="B39" s="18"/>
      <c r="D39" s="18"/>
      <c r="E39" s="18"/>
      <c r="G39" s="18"/>
      <c r="H39" s="18"/>
      <c r="I39" s="3">
        <f>28000*0.36</f>
        <v>10080</v>
      </c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108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/>
      <c r="E43" s="18"/>
      <c r="G43" s="18"/>
      <c r="H43" s="18"/>
    </row>
    <row r="44" spans="1:8" ht="12.75">
      <c r="A44" s="25" t="s">
        <v>92</v>
      </c>
      <c r="B44" s="18"/>
      <c r="D44" s="103">
        <f>H31</f>
        <v>121500</v>
      </c>
      <c r="E44" s="18"/>
      <c r="G44" s="18"/>
      <c r="H44" s="18"/>
    </row>
    <row r="45" spans="1:8" ht="12.75">
      <c r="A45" s="25" t="s">
        <v>86</v>
      </c>
      <c r="B45" s="18"/>
      <c r="D45" s="154"/>
      <c r="E45" s="18"/>
      <c r="G45" s="18"/>
      <c r="H45" s="18"/>
    </row>
    <row r="46" spans="1:8" ht="12.75">
      <c r="A46" s="25" t="s">
        <v>27</v>
      </c>
      <c r="B46" s="18"/>
      <c r="D46" s="154"/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58">
        <f>Hækkanir!G5</f>
        <v>175640</v>
      </c>
      <c r="E51" s="158">
        <f>ROUND($D51*(1+E48),0)</f>
        <v>186178</v>
      </c>
      <c r="F51" s="158">
        <f>ROUND($D51*(1+F48),0)</f>
        <v>193204</v>
      </c>
      <c r="G51" s="158">
        <f>ROUND($D51*(1+G48),0)</f>
        <v>198473</v>
      </c>
      <c r="H51" s="158">
        <f>ROUND($D51*(1+H48),0)</f>
        <v>203742</v>
      </c>
      <c r="I51" s="158">
        <f>ROUND($D51*(1+I48),0)</f>
        <v>207255</v>
      </c>
      <c r="J51" s="129">
        <f>(D51-'Launatöflur 1-01-2008'!D51)/'Launatöflur 1-01-2008'!D51</f>
        <v>0.0686405336921473</v>
      </c>
      <c r="K51" s="129">
        <f>(E51-'Launatöflur 1-01-2008'!E51)/'Launatöflur 1-01-2008'!E51</f>
        <v>0.07449261686551953</v>
      </c>
      <c r="L51" s="129">
        <f>(F51-'Launatöflur 1-01-2008'!F51)/'Launatöflur 1-01-2008'!F51</f>
        <v>0.0780743639188126</v>
      </c>
      <c r="M51" s="129">
        <f>(G51-'Launatöflur 1-01-2008'!G51)/'Launatöflur 1-01-2008'!G51</f>
        <v>0.08060587724363547</v>
      </c>
      <c r="N51" s="129">
        <f>(H51-'Launatöflur 1-01-2008'!H51)/'Launatöflur 1-01-2008'!H51</f>
        <v>0.08301746186853622</v>
      </c>
      <c r="O51" s="129">
        <f>(I51-'Launatöflur 1-01-2008'!I51)/'Launatöflur 1-01-2008'!I51</f>
        <v>0.08456444535002684</v>
      </c>
    </row>
    <row r="52" spans="1:17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Q52" s="129"/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175640</v>
      </c>
      <c r="E54" s="53">
        <f t="shared" si="2"/>
        <v>186178</v>
      </c>
      <c r="F54" s="53">
        <f t="shared" si="2"/>
        <v>193204</v>
      </c>
      <c r="G54" s="53">
        <f t="shared" si="2"/>
        <v>198473</v>
      </c>
      <c r="H54" s="53">
        <f t="shared" si="2"/>
        <v>203742</v>
      </c>
      <c r="I54" s="53">
        <f t="shared" si="2"/>
        <v>207255</v>
      </c>
      <c r="J54" s="129">
        <f>(D54-'Launatöflur 1-01-2008'!D54)/'Launatöflur 1-01-2008'!D54</f>
        <v>0.0686405336921473</v>
      </c>
      <c r="K54" s="129">
        <f>(E54-'Launatöflur 1-01-2008'!E54)/'Launatöflur 1-01-2008'!E54</f>
        <v>0.07449261686551953</v>
      </c>
      <c r="L54" s="129">
        <f>(F54-'Launatöflur 1-01-2008'!F54)/'Launatöflur 1-01-2008'!F54</f>
        <v>0.0780743639188126</v>
      </c>
      <c r="M54" s="129">
        <f>(G54-'Launatöflur 1-01-2008'!G54)/'Launatöflur 1-01-2008'!G54</f>
        <v>0.08060587724363547</v>
      </c>
      <c r="N54" s="129">
        <f>(H54-'Launatöflur 1-01-2008'!H54)/'Launatöflur 1-01-2008'!H54</f>
        <v>0.08301746186853622</v>
      </c>
      <c r="O54" s="129">
        <f>(I54-'Launatöflur 1-01-2008'!I54)/'Launatöflur 1-01-2008'!I54</f>
        <v>0.08456444535002684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D61*$B$55</f>
        <v>34782</v>
      </c>
      <c r="E55" s="55">
        <f t="shared" si="3"/>
        <v>36872</v>
      </c>
      <c r="F55" s="55">
        <f t="shared" si="3"/>
        <v>38258</v>
      </c>
      <c r="G55" s="55">
        <f t="shared" si="3"/>
        <v>39292</v>
      </c>
      <c r="H55" s="55">
        <f t="shared" si="3"/>
        <v>40348</v>
      </c>
      <c r="I55" s="55">
        <f t="shared" si="3"/>
        <v>41030</v>
      </c>
      <c r="J55" s="129">
        <f>(D55-'Launatöflur 1-01-2008'!D55)/'Launatöflur 1-01-2008'!D55</f>
        <v>0.1824981301421092</v>
      </c>
      <c r="K55" s="129">
        <f>(E55-'Launatöflur 1-01-2008'!E55)/'Launatöflur 1-01-2008'!E55</f>
        <v>0.18278052223006352</v>
      </c>
      <c r="L55" s="129">
        <f>(F55-'Launatöflur 1-01-2008'!F55)/'Launatöflur 1-01-2008'!F55</f>
        <v>0.18218898708361658</v>
      </c>
      <c r="M55" s="129">
        <f>(G55-'Launatöflur 1-01-2008'!G55)/'Launatöflur 1-01-2008'!G55</f>
        <v>0.18199867637326275</v>
      </c>
      <c r="N55" s="129">
        <f>(H55-'Launatöflur 1-01-2008'!H55)/'Launatöflur 1-01-2008'!H55</f>
        <v>0.1824629271437782</v>
      </c>
      <c r="O55" s="129">
        <f>(I55-'Launatöflur 1-01-2008'!I55)/'Launatöflur 1-01-2008'!I55</f>
        <v>0.18262523779327838</v>
      </c>
    </row>
    <row r="56" spans="1:15" ht="12.75">
      <c r="A56" s="56"/>
      <c r="B56" s="40"/>
      <c r="C56" s="40"/>
      <c r="D56" s="57">
        <f aca="true" t="shared" si="4" ref="D56:I56">SUM(D54:D55)</f>
        <v>210422</v>
      </c>
      <c r="E56" s="57">
        <f t="shared" si="4"/>
        <v>223050</v>
      </c>
      <c r="F56" s="57">
        <f t="shared" si="4"/>
        <v>231462</v>
      </c>
      <c r="G56" s="57">
        <f t="shared" si="4"/>
        <v>237765</v>
      </c>
      <c r="H56" s="57">
        <f t="shared" si="4"/>
        <v>244090</v>
      </c>
      <c r="I56" s="57">
        <f t="shared" si="4"/>
        <v>248285</v>
      </c>
      <c r="J56" s="129">
        <f>(D56-'Launatöflur 1-01-2008'!D56)/'Launatöflur 1-01-2008'!D56</f>
        <v>0.085923738746232</v>
      </c>
      <c r="K56" s="129">
        <f>(E56-'Launatöflur 1-01-2008'!E56)/'Launatöflur 1-01-2008'!E56</f>
        <v>0.09100450742630373</v>
      </c>
      <c r="L56" s="129">
        <f>(F56-'Launatöflur 1-01-2008'!F56)/'Launatöflur 1-01-2008'!F56</f>
        <v>0.09399955042439566</v>
      </c>
      <c r="M56" s="129">
        <f>(G56-'Launatöflur 1-01-2008'!G56)/'Launatöflur 1-01-2008'!G56</f>
        <v>0.09614455875274165</v>
      </c>
      <c r="N56" s="129">
        <f>(H56-'Launatöflur 1-01-2008'!H56)/'Launatöflur 1-01-2008'!H56</f>
        <v>0.09828555309506952</v>
      </c>
      <c r="O56" s="129">
        <f>(I56-'Launatöflur 1-01-2008'!I56)/'Launatöflur 1-01-2008'!I56</f>
        <v>0.09963213663463694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D51/156</f>
        <v>1125.8974358974358</v>
      </c>
      <c r="E58" s="58">
        <f t="shared" si="5"/>
        <v>1193.448717948718</v>
      </c>
      <c r="F58" s="58">
        <f t="shared" si="5"/>
        <v>1238.4871794871794</v>
      </c>
      <c r="G58" s="58">
        <f t="shared" si="5"/>
        <v>1272.2628205128206</v>
      </c>
      <c r="H58" s="58">
        <f t="shared" si="5"/>
        <v>1306.0384615384614</v>
      </c>
      <c r="I58" s="58">
        <f t="shared" si="5"/>
        <v>1328.5576923076924</v>
      </c>
      <c r="J58" s="129">
        <f>(D58-'Launatöflur 1-01-2008'!D58)/'Launatöflur 1-01-2008'!D58</f>
        <v>0.0686405336921472</v>
      </c>
      <c r="K58" s="129">
        <f>(E58-'Launatöflur 1-01-2008'!E58)/'Launatöflur 1-01-2008'!E58</f>
        <v>0.07449261686551968</v>
      </c>
      <c r="L58" s="129">
        <f>(F58-'Launatöflur 1-01-2008'!F58)/'Launatöflur 1-01-2008'!F58</f>
        <v>0.07807436391881255</v>
      </c>
      <c r="M58" s="129">
        <f>(G58-'Launatöflur 1-01-2008'!G58)/'Launatöflur 1-01-2008'!G58</f>
        <v>0.08060587724363553</v>
      </c>
      <c r="N58" s="129">
        <f>(H58-'Launatöflur 1-01-2008'!H58)/'Launatöflur 1-01-2008'!H58</f>
        <v>0.08301746186853624</v>
      </c>
      <c r="O58" s="129">
        <f>(I58-'Launatöflur 1-01-2008'!I58)/'Launatöflur 1-01-2008'!I58</f>
        <v>0.08456444535002686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2002.296</v>
      </c>
      <c r="E59" s="36">
        <f t="shared" si="6"/>
        <v>2122.4292</v>
      </c>
      <c r="F59" s="36">
        <f t="shared" si="6"/>
        <v>2202.5256</v>
      </c>
      <c r="G59" s="36">
        <f t="shared" si="6"/>
        <v>2262.5922</v>
      </c>
      <c r="H59" s="36">
        <f t="shared" si="6"/>
        <v>2322.6588</v>
      </c>
      <c r="I59" s="36">
        <f t="shared" si="6"/>
        <v>2362.707</v>
      </c>
      <c r="J59" s="129">
        <f>(D59-'Launatöflur 1-01-2008'!D59)/'Launatöflur 1-01-2008'!D59</f>
        <v>0.0686405336921473</v>
      </c>
      <c r="K59" s="129">
        <f>(E59-'Launatöflur 1-01-2008'!E59)/'Launatöflur 1-01-2008'!E59</f>
        <v>0.0744926168655195</v>
      </c>
      <c r="L59" s="129">
        <f>(F59-'Launatöflur 1-01-2008'!F59)/'Launatöflur 1-01-2008'!F59</f>
        <v>0.07807436391881259</v>
      </c>
      <c r="M59" s="129">
        <f>(G59-'Launatöflur 1-01-2008'!G59)/'Launatöflur 1-01-2008'!G59</f>
        <v>0.08060587724363552</v>
      </c>
      <c r="N59" s="129">
        <f>(H59-'Launatöflur 1-01-2008'!H59)/'Launatöflur 1-01-2008'!H59</f>
        <v>0.08301746186853623</v>
      </c>
      <c r="O59" s="129">
        <f>(I59-'Launatöflur 1-01-2008'!I59)/'Launatöflur 1-01-2008'!I59</f>
        <v>0.08456444535002684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2757.548</v>
      </c>
      <c r="E60" s="36">
        <f t="shared" si="7"/>
        <v>2922.9945999999995</v>
      </c>
      <c r="F60" s="36">
        <f t="shared" si="7"/>
        <v>3033.3028</v>
      </c>
      <c r="G60" s="36">
        <f t="shared" si="7"/>
        <v>3116.0260999999996</v>
      </c>
      <c r="H60" s="36">
        <f t="shared" si="7"/>
        <v>3198.7493999999997</v>
      </c>
      <c r="I60" s="36">
        <f t="shared" si="7"/>
        <v>3253.9035</v>
      </c>
      <c r="J60" s="129">
        <f>(D60-'Launatöflur 1-01-2008'!D60)/'Launatöflur 1-01-2008'!D60</f>
        <v>0.06864053369214722</v>
      </c>
      <c r="K60" s="129">
        <f>(E60-'Launatöflur 1-01-2008'!E60)/'Launatöflur 1-01-2008'!E60</f>
        <v>0.07449261686551951</v>
      </c>
      <c r="L60" s="129">
        <f>(F60-'Launatöflur 1-01-2008'!F60)/'Launatöflur 1-01-2008'!F60</f>
        <v>0.07807436391881271</v>
      </c>
      <c r="M60" s="129">
        <f>(G60-'Launatöflur 1-01-2008'!G60)/'Launatöflur 1-01-2008'!G60</f>
        <v>0.08060587724363544</v>
      </c>
      <c r="N60" s="129">
        <f>(H60-'Launatöflur 1-01-2008'!H60)/'Launatöflur 1-01-2008'!H60</f>
        <v>0.08301746186853622</v>
      </c>
      <c r="O60" s="129">
        <f>(I60-'Launatöflur 1-01-2008'!I60)/'Launatöflur 1-01-2008'!I60</f>
        <v>0.0845644453500269</v>
      </c>
    </row>
    <row r="61" spans="1:15" ht="12.75">
      <c r="A61" s="45" t="s">
        <v>9</v>
      </c>
      <c r="B61" s="45"/>
      <c r="C61" s="45"/>
      <c r="D61" s="157">
        <f aca="true" t="shared" si="8" ref="D61:I61">ROUND(D51*0.009,0)</f>
        <v>1581</v>
      </c>
      <c r="E61" s="157">
        <f t="shared" si="8"/>
        <v>1676</v>
      </c>
      <c r="F61" s="157">
        <f t="shared" si="8"/>
        <v>1739</v>
      </c>
      <c r="G61" s="157">
        <f t="shared" si="8"/>
        <v>1786</v>
      </c>
      <c r="H61" s="157">
        <f t="shared" si="8"/>
        <v>1834</v>
      </c>
      <c r="I61" s="157">
        <f t="shared" si="8"/>
        <v>1865</v>
      </c>
      <c r="J61" s="129">
        <f>(D61-'Launatöflur 1-01-2008'!D61)/'Launatöflur 1-01-2008'!D61</f>
        <v>0.1824981301421092</v>
      </c>
      <c r="K61" s="129">
        <f>(E61-'Launatöflur 1-01-2008'!E61)/'Launatöflur 1-01-2008'!E61</f>
        <v>0.18278052223006352</v>
      </c>
      <c r="L61" s="129">
        <f>(F61-'Launatöflur 1-01-2008'!F61)/'Launatöflur 1-01-2008'!F61</f>
        <v>0.18218898708361658</v>
      </c>
      <c r="M61" s="129">
        <f>(G61-'Launatöflur 1-01-2008'!G61)/'Launatöflur 1-01-2008'!G61</f>
        <v>0.18199867637326275</v>
      </c>
      <c r="N61" s="129">
        <f>(H61-'Launatöflur 1-01-2008'!H61)/'Launatöflur 1-01-2008'!H61</f>
        <v>0.1824629271437782</v>
      </c>
      <c r="O61" s="129">
        <f>(I61-'Launatöflur 1-01-2008'!I61)/'Launatöflur 1-01-2008'!I61</f>
        <v>0.18262523779327838</v>
      </c>
    </row>
    <row r="62" spans="1:9" ht="12.75">
      <c r="A62" s="60"/>
      <c r="B62" s="60"/>
      <c r="C62" s="37"/>
      <c r="D62" s="61">
        <f aca="true" t="shared" si="9" ref="D62:I62">D59/D58</f>
        <v>1.7784000000000002</v>
      </c>
      <c r="E62" s="61">
        <f t="shared" si="9"/>
        <v>1.7784</v>
      </c>
      <c r="F62" s="61">
        <f t="shared" si="9"/>
        <v>1.7784</v>
      </c>
      <c r="G62" s="61">
        <f t="shared" si="9"/>
        <v>1.7784</v>
      </c>
      <c r="H62" s="61">
        <f t="shared" si="9"/>
        <v>1.7784000000000002</v>
      </c>
      <c r="I62" s="61">
        <f t="shared" si="9"/>
        <v>1.7783999999999998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59">
        <f>D58*0.2</f>
        <v>225.17948717948718</v>
      </c>
      <c r="E67" s="159">
        <f aca="true" t="shared" si="10" ref="E67:I68">E58*0.2</f>
        <v>238.6897435897436</v>
      </c>
      <c r="F67" s="159">
        <f t="shared" si="10"/>
        <v>247.6974358974359</v>
      </c>
      <c r="G67" s="159">
        <f t="shared" si="10"/>
        <v>254.4525641025641</v>
      </c>
      <c r="H67" s="159">
        <f t="shared" si="10"/>
        <v>261.2076923076923</v>
      </c>
      <c r="I67" s="159">
        <f t="shared" si="10"/>
        <v>265.7115384615385</v>
      </c>
      <c r="J67" s="129">
        <f>(D67-'Launatöflur 1-01-2008'!D67)/'Launatöflur 1-01-2008'!D67</f>
        <v>0.006349414021528214</v>
      </c>
      <c r="K67" s="129">
        <f>(E67-'Launatöflur 1-01-2008'!E67)/'Launatöflur 1-01-2008'!E67</f>
        <v>0.00634725190301423</v>
      </c>
      <c r="L67" s="129">
        <f>(F67-'Launatöflur 1-01-2008'!F67)/'Launatöflur 1-01-2008'!F67</f>
        <v>0.006349414021528296</v>
      </c>
      <c r="M67" s="129">
        <f>(G67-'Launatöflur 1-01-2008'!G67)/'Launatöflur 1-01-2008'!G67</f>
        <v>0.006348399930543689</v>
      </c>
      <c r="N67" s="129">
        <f>(H67-'Launatöflur 1-01-2008'!H67)/'Launatöflur 1-01-2008'!H67</f>
        <v>0.006347438292541155</v>
      </c>
      <c r="O67" s="129">
        <f>(I67-'Launatöflur 1-01-2008'!I67)/'Launatöflur 1-01-2008'!I67</f>
        <v>0.006348442900501022</v>
      </c>
    </row>
    <row r="68" spans="1:15" ht="12.75">
      <c r="A68" s="27" t="s">
        <v>48</v>
      </c>
      <c r="B68" s="60"/>
      <c r="C68" s="37"/>
      <c r="D68" s="159">
        <f>D59*0.2</f>
        <v>400.4592</v>
      </c>
      <c r="E68" s="159">
        <f t="shared" si="10"/>
        <v>424.48584000000005</v>
      </c>
      <c r="F68" s="159">
        <f t="shared" si="10"/>
        <v>440.50512000000003</v>
      </c>
      <c r="G68" s="159">
        <f t="shared" si="10"/>
        <v>452.51844000000006</v>
      </c>
      <c r="H68" s="159">
        <f t="shared" si="10"/>
        <v>464.5317600000001</v>
      </c>
      <c r="I68" s="159">
        <f t="shared" si="10"/>
        <v>472.5414</v>
      </c>
      <c r="J68" s="129">
        <f>(D68-'Launatöflur 1-01-2008'!D68)/'Launatöflur 1-01-2008'!D68</f>
        <v>0.1824605614752955</v>
      </c>
      <c r="K68" s="129">
        <f>(E68-'Launatöflur 1-01-2008'!E68)/'Launatöflur 1-01-2008'!E68</f>
        <v>0.18245802098604144</v>
      </c>
      <c r="L68" s="129">
        <f>(F68-'Launatöflur 1-01-2008'!F68)/'Launatöflur 1-01-2008'!F68</f>
        <v>0.1824605614752957</v>
      </c>
      <c r="M68" s="129">
        <f>(G68-'Launatöflur 1-01-2008'!G68)/'Launatöflur 1-01-2008'!G68</f>
        <v>0.18245936991838876</v>
      </c>
      <c r="N68" s="129">
        <f>(H68-'Launatöflur 1-01-2008'!H68)/'Launatöflur 1-01-2008'!H68</f>
        <v>0.1824582399937358</v>
      </c>
      <c r="O68" s="129">
        <f>(I68-'Launatöflur 1-01-2008'!I68)/'Launatöflur 1-01-2008'!I68</f>
        <v>0.18245942040808819</v>
      </c>
    </row>
    <row r="69" spans="1:15" ht="12.75">
      <c r="A69" s="27" t="s">
        <v>83</v>
      </c>
      <c r="B69" s="60"/>
      <c r="C69" s="37"/>
      <c r="D69" s="37">
        <f aca="true" t="shared" si="11" ref="D69:I69">D59-(D56/156)</f>
        <v>653.4370256410257</v>
      </c>
      <c r="E69" s="37">
        <f t="shared" si="11"/>
        <v>692.6215076923077</v>
      </c>
      <c r="F69" s="37">
        <f t="shared" si="11"/>
        <v>718.7948307692307</v>
      </c>
      <c r="G69" s="37">
        <f t="shared" si="11"/>
        <v>738.4575846153846</v>
      </c>
      <c r="H69" s="37">
        <f t="shared" si="11"/>
        <v>757.9793128205131</v>
      </c>
      <c r="I69" s="37">
        <f t="shared" si="11"/>
        <v>771.136487179487</v>
      </c>
      <c r="J69" s="129">
        <f>(D69-'Launatöflur 1-01-2008'!D70)/'Launatöflur 1-01-2008'!D70</f>
        <v>0.034648238863283276</v>
      </c>
      <c r="K69" s="129">
        <f>(E69-'Launatöflur 1-01-2008'!E70)/'Launatöflur 1-01-2008'!E70</f>
        <v>0.0419393664309423</v>
      </c>
      <c r="L69" s="129">
        <f>(F69-'Launatöflur 1-01-2008'!F70)/'Launatöflur 1-01-2008'!F70</f>
        <v>0.04662522639050045</v>
      </c>
      <c r="M69" s="129">
        <f>(G69-'Launatöflur 1-01-2008'!G70)/'Launatöflur 1-01-2008'!G70</f>
        <v>0.04988828344057506</v>
      </c>
      <c r="N69" s="129">
        <f>(H69-'Launatöflur 1-01-2008'!H70)/'Launatöflur 1-01-2008'!H70</f>
        <v>0.052805044966931225</v>
      </c>
      <c r="O69" s="129">
        <f>(I69-'Launatöflur 1-01-2008'!I70)/'Launatöflur 1-01-2008'!I70</f>
        <v>0.05473552760337485</v>
      </c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9" ht="12.75">
      <c r="A75" s="25"/>
      <c r="B75" s="18"/>
      <c r="D75" s="26"/>
      <c r="E75" s="61"/>
      <c r="F75" s="61"/>
      <c r="G75" s="61"/>
      <c r="H75" s="61"/>
      <c r="I75" s="61"/>
    </row>
    <row r="76" spans="1:11" s="38" customFormat="1" ht="12.75">
      <c r="A76" s="38" t="s">
        <v>109</v>
      </c>
      <c r="D76" s="39"/>
      <c r="E76" s="39"/>
      <c r="F76" s="39"/>
      <c r="G76" s="39"/>
      <c r="H76" s="39"/>
      <c r="I76" s="39"/>
      <c r="J76" s="39"/>
      <c r="K76"/>
    </row>
    <row r="77" spans="1:15" ht="12.75">
      <c r="A77" s="40" t="s">
        <v>37</v>
      </c>
      <c r="B77" s="62"/>
      <c r="C77" s="40"/>
      <c r="D77" s="63">
        <f aca="true" t="shared" si="12" ref="D77:I77">+D51</f>
        <v>175640</v>
      </c>
      <c r="E77" s="63">
        <f t="shared" si="12"/>
        <v>186178</v>
      </c>
      <c r="F77" s="63">
        <f t="shared" si="12"/>
        <v>193204</v>
      </c>
      <c r="G77" s="63">
        <f t="shared" si="12"/>
        <v>198473</v>
      </c>
      <c r="H77" s="63">
        <f t="shared" si="12"/>
        <v>203742</v>
      </c>
      <c r="I77" s="63">
        <f t="shared" si="12"/>
        <v>207255</v>
      </c>
      <c r="J77" s="129">
        <f>(D77-'Launatöflur 1-01-2008'!D80)/'Launatöflur 1-01-2008'!D80</f>
        <v>0.0686405336921473</v>
      </c>
      <c r="K77" s="129">
        <f>(E77-'Launatöflur 1-01-2008'!E80)/'Launatöflur 1-01-2008'!E80</f>
        <v>0.07449261686551953</v>
      </c>
      <c r="L77" s="129">
        <f>(F77-'Launatöflur 1-01-2008'!F80)/'Launatöflur 1-01-2008'!F80</f>
        <v>0.0780743639188126</v>
      </c>
      <c r="M77" s="129">
        <f>(G77-'Launatöflur 1-01-2008'!G80)/'Launatöflur 1-01-2008'!G80</f>
        <v>0.08060587724363547</v>
      </c>
      <c r="N77" s="129">
        <f>(H77-'Launatöflur 1-01-2008'!H80)/'Launatöflur 1-01-2008'!H80</f>
        <v>0.08301746186853622</v>
      </c>
      <c r="O77" s="129">
        <f>(I77-'Launatöflur 1-01-2008'!I80)/'Launatöflur 1-01-2008'!I80</f>
        <v>0.08456444535002684</v>
      </c>
    </row>
    <row r="78" spans="1:15" ht="12.75">
      <c r="A78" s="43" t="s">
        <v>38</v>
      </c>
      <c r="B78" s="34">
        <f>+$D$25</f>
        <v>0.2423</v>
      </c>
      <c r="C78" s="35"/>
      <c r="D78" s="36">
        <f aca="true" t="shared" si="13" ref="D78:I78">+D77*$B$78</f>
        <v>42557.572</v>
      </c>
      <c r="E78" s="36">
        <f t="shared" si="13"/>
        <v>45110.9294</v>
      </c>
      <c r="F78" s="36">
        <f t="shared" si="13"/>
        <v>46813.3292</v>
      </c>
      <c r="G78" s="36">
        <f t="shared" si="13"/>
        <v>48090.0079</v>
      </c>
      <c r="H78" s="36">
        <f t="shared" si="13"/>
        <v>49366.6866</v>
      </c>
      <c r="I78" s="36">
        <f t="shared" si="13"/>
        <v>50217.8865</v>
      </c>
      <c r="J78" s="129">
        <f>(D78-'Launatöflur 1-01-2008'!D81)/'Launatöflur 1-01-2008'!D81</f>
        <v>0.47960915036347035</v>
      </c>
      <c r="K78" s="129">
        <f>(E78-'Launatöflur 1-01-2008'!E81)/'Launatöflur 1-01-2008'!E81</f>
        <v>0.48771177752294514</v>
      </c>
      <c r="L78" s="129">
        <f>(F78-'Launatöflur 1-01-2008'!F81)/'Launatöflur 1-01-2008'!F81</f>
        <v>0.49267096215730466</v>
      </c>
      <c r="M78" s="129">
        <f>(G78-'Launatöflur 1-01-2008'!G81)/'Launatöflur 1-01-2008'!G81</f>
        <v>0.4961760231779022</v>
      </c>
      <c r="N78" s="129">
        <f>(H78-'Launatöflur 1-01-2008'!H81)/'Launatöflur 1-01-2008'!H81</f>
        <v>0.4995150343471219</v>
      </c>
      <c r="O78" s="129">
        <f>(I78-'Launatöflur 1-01-2008'!I81)/'Launatöflur 1-01-2008'!I81</f>
        <v>0.5016569434760659</v>
      </c>
    </row>
    <row r="79" spans="1:15" s="50" customFormat="1" ht="12.75">
      <c r="A79" s="45" t="s">
        <v>39</v>
      </c>
      <c r="B79" s="46">
        <f>+$D$24</f>
        <v>0</v>
      </c>
      <c r="C79" s="47"/>
      <c r="D79" s="48">
        <f aca="true" t="shared" si="14" ref="D79:I79">+D85*B79</f>
        <v>0</v>
      </c>
      <c r="E79" s="48">
        <f t="shared" si="14"/>
        <v>0</v>
      </c>
      <c r="F79" s="48">
        <f t="shared" si="14"/>
        <v>0</v>
      </c>
      <c r="G79" s="48">
        <f t="shared" si="14"/>
        <v>0</v>
      </c>
      <c r="H79" s="48">
        <f t="shared" si="14"/>
        <v>0</v>
      </c>
      <c r="I79" s="48">
        <f t="shared" si="14"/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</row>
    <row r="80" spans="1:15" ht="12.75">
      <c r="A80" s="51" t="s">
        <v>40</v>
      </c>
      <c r="B80" s="52"/>
      <c r="C80" s="52"/>
      <c r="D80" s="53">
        <f aca="true" t="shared" si="15" ref="D80:I80">SUM(D77:D79)</f>
        <v>218197.572</v>
      </c>
      <c r="E80" s="53">
        <f t="shared" si="15"/>
        <v>231288.9294</v>
      </c>
      <c r="F80" s="53">
        <f t="shared" si="15"/>
        <v>240017.3292</v>
      </c>
      <c r="G80" s="53">
        <f t="shared" si="15"/>
        <v>246563.0079</v>
      </c>
      <c r="H80" s="53">
        <f t="shared" si="15"/>
        <v>253108.68660000002</v>
      </c>
      <c r="I80" s="53">
        <f t="shared" si="15"/>
        <v>257472.8865</v>
      </c>
      <c r="J80" s="129">
        <f>(D80-'Launatöflur 1-01-2008'!D83)/'Launatöflur 1-01-2008'!D83</f>
        <v>0.1298486255368123</v>
      </c>
      <c r="K80" s="129">
        <f>(E80-'Launatöflur 1-01-2008'!E83)/'Launatöflur 1-01-2008'!E83</f>
        <v>0.13603589611237007</v>
      </c>
      <c r="L80" s="129">
        <f>(F80-'Launatöflur 1-01-2008'!F83)/'Launatöflur 1-01-2008'!F83</f>
        <v>0.1398227934436944</v>
      </c>
      <c r="M80" s="129">
        <f>(G80-'Launatöflur 1-01-2008'!G83)/'Launatöflur 1-01-2008'!G83</f>
        <v>0.14249930323384533</v>
      </c>
      <c r="N80" s="129">
        <f>(H80-'Launatöflur 1-01-2008'!H83)/'Launatöflur 1-01-2008'!H83</f>
        <v>0.14504901521641084</v>
      </c>
      <c r="O80" s="129">
        <f>(I80-'Launatöflur 1-01-2008'!I83)/'Launatöflur 1-01-2008'!I83</f>
        <v>0.14668460464539437</v>
      </c>
    </row>
    <row r="81" spans="1:15" ht="12.75">
      <c r="A81" s="43" t="s">
        <v>41</v>
      </c>
      <c r="B81" s="54">
        <f>+$D$29</f>
        <v>18</v>
      </c>
      <c r="C81" s="54"/>
      <c r="D81" s="49">
        <f aca="true" t="shared" si="16" ref="D81:I81">$B$81*D87</f>
        <v>28458</v>
      </c>
      <c r="E81" s="49">
        <f t="shared" si="16"/>
        <v>30168</v>
      </c>
      <c r="F81" s="49">
        <f t="shared" si="16"/>
        <v>31302</v>
      </c>
      <c r="G81" s="49">
        <f t="shared" si="16"/>
        <v>32148</v>
      </c>
      <c r="H81" s="49">
        <f t="shared" si="16"/>
        <v>33012</v>
      </c>
      <c r="I81" s="49">
        <f t="shared" si="16"/>
        <v>33570</v>
      </c>
      <c r="J81" s="129">
        <f>(D81-'Launatöflur 1-01-2008'!D84)/'Launatöflur 1-01-2008'!D84</f>
        <v>0.12026138645041924</v>
      </c>
      <c r="K81" s="129">
        <f>(E81-'Launatöflur 1-01-2008'!E84)/'Launatöflur 1-01-2008'!E84</f>
        <v>0.12052891579690228</v>
      </c>
      <c r="L81" s="129">
        <f>(F81-'Launatöflur 1-01-2008'!F84)/'Launatöflur 1-01-2008'!F84</f>
        <v>0.11996851407921572</v>
      </c>
      <c r="M81" s="129">
        <f>(G81-'Launatöflur 1-01-2008'!G84)/'Launatöflur 1-01-2008'!G84</f>
        <v>0.11978821972203839</v>
      </c>
      <c r="N81" s="129">
        <f>(H81-'Launatöflur 1-01-2008'!H84)/'Launatöflur 1-01-2008'!H84</f>
        <v>0.12022803624147409</v>
      </c>
      <c r="O81" s="129">
        <f>(I81-'Launatöflur 1-01-2008'!I84)/'Launatöflur 1-01-2008'!I84</f>
        <v>0.1203818042252111</v>
      </c>
    </row>
    <row r="82" spans="1:15" ht="13.5" thickBot="1">
      <c r="A82" s="56"/>
      <c r="B82" s="40"/>
      <c r="C82" s="40"/>
      <c r="D82" s="65">
        <f aca="true" t="shared" si="17" ref="D82:I82">SUM(D80:D81)</f>
        <v>246655.572</v>
      </c>
      <c r="E82" s="65">
        <f t="shared" si="17"/>
        <v>261456.9294</v>
      </c>
      <c r="F82" s="65">
        <f t="shared" si="17"/>
        <v>271319.32920000004</v>
      </c>
      <c r="G82" s="65">
        <f t="shared" si="17"/>
        <v>278711.00789999997</v>
      </c>
      <c r="H82" s="65">
        <f t="shared" si="17"/>
        <v>286120.6866</v>
      </c>
      <c r="I82" s="65">
        <f t="shared" si="17"/>
        <v>291042.8865</v>
      </c>
      <c r="J82" s="129">
        <f>(D82-'Launatöflur 1-01-2008'!D85)/'Launatöflur 1-01-2008'!D85</f>
        <v>0.12873412754139346</v>
      </c>
      <c r="K82" s="129">
        <f>(E82-'Launatöflur 1-01-2008'!E85)/'Launatöflur 1-01-2008'!E85</f>
        <v>0.13422476597929947</v>
      </c>
      <c r="L82" s="129">
        <f>(F82-'Launatöflur 1-01-2008'!F85)/'Launatöflur 1-01-2008'!F85</f>
        <v>0.13749636507535046</v>
      </c>
      <c r="M82" s="129">
        <f>(G82-'Launatöflur 1-01-2008'!G85)/'Launatöflur 1-01-2008'!G85</f>
        <v>0.13983279489662911</v>
      </c>
      <c r="N82" s="129">
        <f>(H82-'Launatöflur 1-01-2008'!H85)/'Launatöflur 1-01-2008'!H85</f>
        <v>0.14212923410401426</v>
      </c>
      <c r="O82" s="129">
        <f>(I82-'Launatöflur 1-01-2008'!I85)/'Launatöflur 1-01-2008'!I85</f>
        <v>0.1435878995669187</v>
      </c>
    </row>
    <row r="83" spans="1:15" ht="13.5" thickTop="1">
      <c r="A83" s="56"/>
      <c r="B83" s="40"/>
      <c r="C83" s="40"/>
      <c r="D83" s="66"/>
      <c r="E83" s="66"/>
      <c r="F83" s="66"/>
      <c r="G83" s="66"/>
      <c r="H83" s="66"/>
      <c r="I83" s="66"/>
      <c r="J83" s="129"/>
      <c r="K83" s="129"/>
      <c r="L83" s="129"/>
      <c r="M83" s="129"/>
      <c r="N83" s="129"/>
      <c r="O83" s="129"/>
    </row>
    <row r="84" spans="1:15" ht="12.75">
      <c r="A84" s="40" t="s">
        <v>42</v>
      </c>
      <c r="B84" s="40"/>
      <c r="C84" s="40"/>
      <c r="D84" s="58">
        <f aca="true" t="shared" si="18" ref="D84:I84">+(D77+D78)*$D$14</f>
        <v>1398.7023846153845</v>
      </c>
      <c r="E84" s="58">
        <f t="shared" si="18"/>
        <v>1482.6213423076922</v>
      </c>
      <c r="F84" s="58">
        <f t="shared" si="18"/>
        <v>1538.572623076923</v>
      </c>
      <c r="G84" s="58">
        <f t="shared" si="18"/>
        <v>1580.5321019230769</v>
      </c>
      <c r="H84" s="58">
        <f t="shared" si="18"/>
        <v>1622.4915807692307</v>
      </c>
      <c r="I84" s="58">
        <f t="shared" si="18"/>
        <v>1650.4672211538461</v>
      </c>
      <c r="J84" s="129">
        <f>(D84-'Launatöflur 1-01-2008'!D87)/'Launatöflur 1-01-2008'!D87</f>
        <v>0.12984862553681242</v>
      </c>
      <c r="K84" s="129">
        <f>(E84-'Launatöflur 1-01-2008'!E87)/'Launatöflur 1-01-2008'!E87</f>
        <v>0.13603589611237007</v>
      </c>
      <c r="L84" s="129">
        <f>(F84-'Launatöflur 1-01-2008'!F87)/'Launatöflur 1-01-2008'!F87</f>
        <v>0.13982279344369428</v>
      </c>
      <c r="M84" s="129">
        <f>(G84-'Launatöflur 1-01-2008'!G87)/'Launatöflur 1-01-2008'!G87</f>
        <v>0.14249930323384527</v>
      </c>
      <c r="N84" s="129">
        <f>(H84-'Launatöflur 1-01-2008'!H87)/'Launatöflur 1-01-2008'!H87</f>
        <v>0.1450490152164107</v>
      </c>
      <c r="O84" s="129">
        <f>(I84-'Launatöflur 1-01-2008'!I87)/'Launatöflur 1-01-2008'!I87</f>
        <v>0.14668460464539443</v>
      </c>
    </row>
    <row r="85" spans="1:15" ht="12.75">
      <c r="A85" s="43" t="s">
        <v>44</v>
      </c>
      <c r="B85" s="43"/>
      <c r="C85" s="43"/>
      <c r="D85" s="36">
        <f aca="true" t="shared" si="19" ref="D85:I85">+D77*$D$15</f>
        <v>2002.296</v>
      </c>
      <c r="E85" s="36">
        <f t="shared" si="19"/>
        <v>2122.4292</v>
      </c>
      <c r="F85" s="36">
        <f t="shared" si="19"/>
        <v>2202.5256</v>
      </c>
      <c r="G85" s="36">
        <f t="shared" si="19"/>
        <v>2262.5922</v>
      </c>
      <c r="H85" s="36">
        <f t="shared" si="19"/>
        <v>2322.6588</v>
      </c>
      <c r="I85" s="36">
        <f t="shared" si="19"/>
        <v>2362.707</v>
      </c>
      <c r="J85" s="129">
        <f>(D85-'Launatöflur 1-01-2008'!D88)/'Launatöflur 1-01-2008'!D88</f>
        <v>0.0686405336921473</v>
      </c>
      <c r="K85" s="129">
        <f>(E85-'Launatöflur 1-01-2008'!E88)/'Launatöflur 1-01-2008'!E88</f>
        <v>0.0744926168655195</v>
      </c>
      <c r="L85" s="129">
        <f>(F85-'Launatöflur 1-01-2008'!F88)/'Launatöflur 1-01-2008'!F88</f>
        <v>0.07807436391881259</v>
      </c>
      <c r="M85" s="129">
        <f>(G85-'Launatöflur 1-01-2008'!G88)/'Launatöflur 1-01-2008'!G88</f>
        <v>0.08060587724363552</v>
      </c>
      <c r="N85" s="129">
        <f>(H85-'Launatöflur 1-01-2008'!H88)/'Launatöflur 1-01-2008'!H88</f>
        <v>0.08301746186853623</v>
      </c>
      <c r="O85" s="129">
        <f>(I85-'Launatöflur 1-01-2008'!I88)/'Launatöflur 1-01-2008'!I88</f>
        <v>0.08456444535002684</v>
      </c>
    </row>
    <row r="86" spans="1:15" ht="12.75">
      <c r="A86" s="43" t="s">
        <v>46</v>
      </c>
      <c r="B86" s="43"/>
      <c r="C86" s="43"/>
      <c r="D86" s="36">
        <f aca="true" t="shared" si="20" ref="D86:I86">+D77*$D$16</f>
        <v>2757.548</v>
      </c>
      <c r="E86" s="36">
        <f t="shared" si="20"/>
        <v>2922.9945999999995</v>
      </c>
      <c r="F86" s="36">
        <f t="shared" si="20"/>
        <v>3033.3028</v>
      </c>
      <c r="G86" s="36">
        <f t="shared" si="20"/>
        <v>3116.0260999999996</v>
      </c>
      <c r="H86" s="36">
        <f t="shared" si="20"/>
        <v>3198.7493999999997</v>
      </c>
      <c r="I86" s="36">
        <f t="shared" si="20"/>
        <v>3253.9035</v>
      </c>
      <c r="J86" s="129">
        <f>(D86-'Launatöflur 1-01-2008'!D89)/'Launatöflur 1-01-2008'!D89</f>
        <v>0.06864053369214722</v>
      </c>
      <c r="K86" s="129">
        <f>(E86-'Launatöflur 1-01-2008'!E89)/'Launatöflur 1-01-2008'!E89</f>
        <v>0.07449261686551951</v>
      </c>
      <c r="L86" s="129">
        <f>(F86-'Launatöflur 1-01-2008'!F89)/'Launatöflur 1-01-2008'!F89</f>
        <v>0.07807436391881271</v>
      </c>
      <c r="M86" s="129">
        <f>(G86-'Launatöflur 1-01-2008'!G89)/'Launatöflur 1-01-2008'!G89</f>
        <v>0.08060587724363544</v>
      </c>
      <c r="N86" s="129">
        <f>(H86-'Launatöflur 1-01-2008'!H89)/'Launatöflur 1-01-2008'!H89</f>
        <v>0.08301746186853622</v>
      </c>
      <c r="O86" s="129">
        <f>(I86-'Launatöflur 1-01-2008'!I89)/'Launatöflur 1-01-2008'!I89</f>
        <v>0.0845644453500269</v>
      </c>
    </row>
    <row r="87" spans="1:15" ht="12.75">
      <c r="A87" s="45" t="s">
        <v>9</v>
      </c>
      <c r="B87" s="45"/>
      <c r="C87" s="45"/>
      <c r="D87" s="157">
        <f aca="true" t="shared" si="21" ref="D87:I87">ROUND(D77*0.009,0)</f>
        <v>1581</v>
      </c>
      <c r="E87" s="157">
        <f t="shared" si="21"/>
        <v>1676</v>
      </c>
      <c r="F87" s="157">
        <f t="shared" si="21"/>
        <v>1739</v>
      </c>
      <c r="G87" s="157">
        <f t="shared" si="21"/>
        <v>1786</v>
      </c>
      <c r="H87" s="157">
        <f t="shared" si="21"/>
        <v>1834</v>
      </c>
      <c r="I87" s="157">
        <f t="shared" si="21"/>
        <v>1865</v>
      </c>
      <c r="J87" s="129">
        <f>(D87-'Launatöflur 1-01-2008'!D90)/'Launatöflur 1-01-2008'!D90</f>
        <v>0.1824981301421092</v>
      </c>
      <c r="K87" s="129">
        <f>(E87-'Launatöflur 1-01-2008'!E90)/'Launatöflur 1-01-2008'!E90</f>
        <v>0.18278052223006352</v>
      </c>
      <c r="L87" s="129">
        <f>(F87-'Launatöflur 1-01-2008'!F90)/'Launatöflur 1-01-2008'!F90</f>
        <v>0.18218898708361658</v>
      </c>
      <c r="M87" s="129">
        <f>(G87-'Launatöflur 1-01-2008'!G90)/'Launatöflur 1-01-2008'!G90</f>
        <v>0.18199867637326275</v>
      </c>
      <c r="N87" s="129">
        <f>(H87-'Launatöflur 1-01-2008'!H90)/'Launatöflur 1-01-2008'!H90</f>
        <v>0.1824629271437782</v>
      </c>
      <c r="O87" s="129">
        <f>(I87-'Launatöflur 1-01-2008'!I90)/'Launatöflur 1-01-2008'!I90</f>
        <v>0.18262523779327838</v>
      </c>
    </row>
    <row r="88" spans="1:10" ht="12.75">
      <c r="A88" s="60"/>
      <c r="B88" s="60"/>
      <c r="C88" s="37"/>
      <c r="D88" s="67">
        <f aca="true" t="shared" si="22" ref="D88:I88">D85/D84</f>
        <v>1.4315382757787976</v>
      </c>
      <c r="E88" s="67">
        <f t="shared" si="22"/>
        <v>1.4315382757787976</v>
      </c>
      <c r="F88" s="67">
        <f t="shared" si="22"/>
        <v>1.4315382757787973</v>
      </c>
      <c r="G88" s="67">
        <f t="shared" si="22"/>
        <v>1.4315382757787976</v>
      </c>
      <c r="H88" s="67">
        <f t="shared" si="22"/>
        <v>1.4315382757787976</v>
      </c>
      <c r="I88" s="67">
        <f t="shared" si="22"/>
        <v>1.4315382757787973</v>
      </c>
      <c r="J88" s="129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15" ht="12.75">
      <c r="A93" s="27" t="s">
        <v>47</v>
      </c>
      <c r="B93" s="68"/>
      <c r="C93" s="37"/>
      <c r="D93" s="159">
        <f aca="true" t="shared" si="23" ref="D93:I94">D67</f>
        <v>225.17948717948718</v>
      </c>
      <c r="E93" s="159">
        <f t="shared" si="23"/>
        <v>238.6897435897436</v>
      </c>
      <c r="F93" s="159">
        <f t="shared" si="23"/>
        <v>247.6974358974359</v>
      </c>
      <c r="G93" s="159">
        <f t="shared" si="23"/>
        <v>254.4525641025641</v>
      </c>
      <c r="H93" s="159">
        <f t="shared" si="23"/>
        <v>261.2076923076923</v>
      </c>
      <c r="I93" s="159">
        <f t="shared" si="23"/>
        <v>265.7115384615385</v>
      </c>
      <c r="J93" s="129">
        <f>(D93-'Launatöflur 1-01-2008'!D96)/'Launatöflur 1-01-2008'!D96</f>
        <v>0.006349414021528214</v>
      </c>
      <c r="K93" s="129">
        <f>(E93-'Launatöflur 1-01-2008'!E96)/'Launatöflur 1-01-2008'!E96</f>
        <v>0.00634725190301423</v>
      </c>
      <c r="L93" s="129">
        <f>(F93-'Launatöflur 1-01-2008'!F96)/'Launatöflur 1-01-2008'!F96</f>
        <v>0.006349414021528296</v>
      </c>
      <c r="M93" s="129">
        <f>(G93-'Launatöflur 1-01-2008'!G96)/'Launatöflur 1-01-2008'!G96</f>
        <v>0.006348399930543689</v>
      </c>
      <c r="N93" s="129">
        <f>(H93-'Launatöflur 1-01-2008'!H96)/'Launatöflur 1-01-2008'!H96</f>
        <v>0.006347438292541155</v>
      </c>
      <c r="O93" s="129">
        <f>(I93-'Launatöflur 1-01-2008'!I96)/'Launatöflur 1-01-2008'!I96</f>
        <v>0.006348442900501022</v>
      </c>
    </row>
    <row r="94" spans="1:15" ht="12.75">
      <c r="A94" s="27" t="s">
        <v>48</v>
      </c>
      <c r="B94" s="68"/>
      <c r="C94" s="37"/>
      <c r="D94" s="159">
        <f t="shared" si="23"/>
        <v>400.4592</v>
      </c>
      <c r="E94" s="159">
        <f t="shared" si="23"/>
        <v>424.48584000000005</v>
      </c>
      <c r="F94" s="159">
        <f t="shared" si="23"/>
        <v>440.50512000000003</v>
      </c>
      <c r="G94" s="159">
        <f t="shared" si="23"/>
        <v>452.51844000000006</v>
      </c>
      <c r="H94" s="159">
        <f t="shared" si="23"/>
        <v>464.5317600000001</v>
      </c>
      <c r="I94" s="159">
        <f t="shared" si="23"/>
        <v>472.5414</v>
      </c>
      <c r="J94" s="129">
        <f>(D94-'Launatöflur 1-01-2008'!D97)/'Launatöflur 1-01-2008'!D97</f>
        <v>0.1824605614752955</v>
      </c>
      <c r="K94" s="129">
        <f>(E94-'Launatöflur 1-01-2008'!E97)/'Launatöflur 1-01-2008'!E97</f>
        <v>0.18245802098604144</v>
      </c>
      <c r="L94" s="129">
        <f>(F94-'Launatöflur 1-01-2008'!F97)/'Launatöflur 1-01-2008'!F97</f>
        <v>0.1824605614752957</v>
      </c>
      <c r="M94" s="129">
        <f>(G94-'Launatöflur 1-01-2008'!G97)/'Launatöflur 1-01-2008'!G97</f>
        <v>0.18245936991838876</v>
      </c>
      <c r="N94" s="129">
        <f>(H94-'Launatöflur 1-01-2008'!H97)/'Launatöflur 1-01-2008'!H97</f>
        <v>0.1824582399937358</v>
      </c>
      <c r="O94" s="129">
        <f>(I94-'Launatöflur 1-01-2008'!I97)/'Launatöflur 1-01-2008'!I97</f>
        <v>0.18245942040808819</v>
      </c>
    </row>
    <row r="95" spans="1:15" ht="12.75">
      <c r="A95" s="33" t="s">
        <v>84</v>
      </c>
      <c r="D95" s="37">
        <f aca="true" t="shared" si="24" ref="D95:I95">D85-(D82/156)</f>
        <v>421.1705384615386</v>
      </c>
      <c r="E95" s="37">
        <f t="shared" si="24"/>
        <v>446.42324230769236</v>
      </c>
      <c r="F95" s="37">
        <f t="shared" si="24"/>
        <v>463.2991307692305</v>
      </c>
      <c r="G95" s="37">
        <f t="shared" si="24"/>
        <v>475.9831750000003</v>
      </c>
      <c r="H95" s="37">
        <f t="shared" si="24"/>
        <v>488.5518346153847</v>
      </c>
      <c r="I95" s="37">
        <f t="shared" si="24"/>
        <v>497.0474711538459</v>
      </c>
      <c r="J95" s="129">
        <f>(D95-'Launatöflur 1-01-2008'!D100)/'Launatöflur 1-01-2008'!D100</f>
        <v>-0.10936879997889766</v>
      </c>
      <c r="K95" s="129">
        <f>(E95-'Launatöflur 1-01-2008'!E100)/'Launatöflur 1-01-2008'!E100</f>
        <v>-0.10288059356852956</v>
      </c>
      <c r="L95" s="129">
        <f>(F95-'Launatöflur 1-01-2008'!F100)/'Launatöflur 1-01-2008'!F100</f>
        <v>-0.0986802619731088</v>
      </c>
      <c r="M95" s="129">
        <f>(G95-'Launatöflur 1-01-2008'!G100)/'Launatöflur 1-01-2008'!G100</f>
        <v>-0.09575492202851553</v>
      </c>
      <c r="N95" s="129">
        <f>(H95-'Launatöflur 1-01-2008'!H100)/'Launatöflur 1-01-2008'!H100</f>
        <v>-0.09317802490021734</v>
      </c>
      <c r="O95" s="129">
        <f>(I95-'Launatöflur 1-01-2008'!I100)/'Launatöflur 1-01-2008'!I100</f>
        <v>-0.09144664358444397</v>
      </c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7" spans="1:9" ht="12.75">
      <c r="A97" s="60"/>
      <c r="B97" s="60"/>
      <c r="C97" s="37"/>
      <c r="D97" s="67"/>
      <c r="E97" s="67"/>
      <c r="F97" s="67"/>
      <c r="G97" s="67"/>
      <c r="H97" s="67"/>
      <c r="I97" s="67"/>
    </row>
    <row r="99" ht="12.75" hidden="1">
      <c r="I99" s="36"/>
    </row>
    <row r="100" spans="1:9" ht="12.75" hidden="1">
      <c r="A100" s="38" t="s">
        <v>93</v>
      </c>
      <c r="B100" s="38"/>
      <c r="C100" s="38"/>
      <c r="D100" s="39"/>
      <c r="E100" s="39"/>
      <c r="F100" s="39"/>
      <c r="G100" s="39"/>
      <c r="H100" s="39"/>
      <c r="I100" s="39"/>
    </row>
    <row r="101" spans="1:15" ht="12.75" hidden="1">
      <c r="A101" s="40" t="s">
        <v>37</v>
      </c>
      <c r="B101" s="62"/>
      <c r="C101" s="40"/>
      <c r="D101" s="63">
        <f aca="true" t="shared" si="25" ref="D101:I101">D77</f>
        <v>175640</v>
      </c>
      <c r="E101" s="63">
        <f t="shared" si="25"/>
        <v>186178</v>
      </c>
      <c r="F101" s="63">
        <f t="shared" si="25"/>
        <v>193204</v>
      </c>
      <c r="G101" s="63">
        <f t="shared" si="25"/>
        <v>198473</v>
      </c>
      <c r="H101" s="63">
        <f t="shared" si="25"/>
        <v>203742</v>
      </c>
      <c r="I101" s="63">
        <f t="shared" si="25"/>
        <v>207255</v>
      </c>
      <c r="J101" s="129">
        <f>(D101-'Launatöflur 1-01-2008'!D107)/'Launatöflur 1-01-2008'!D107</f>
        <v>0.0686405336921473</v>
      </c>
      <c r="K101" s="129">
        <f>(E101-'Launatöflur 1-01-2008'!E107)/'Launatöflur 1-01-2008'!E107</f>
        <v>0.07449261686551953</v>
      </c>
      <c r="L101" s="129">
        <f>(F101-'Launatöflur 1-01-2008'!F107)/'Launatöflur 1-01-2008'!F107</f>
        <v>0.0780743639188126</v>
      </c>
      <c r="M101" s="129">
        <f>(G101-'Launatöflur 1-01-2008'!G107)/'Launatöflur 1-01-2008'!G107</f>
        <v>0.08060587724363547</v>
      </c>
      <c r="N101" s="129">
        <f>(H101-'Launatöflur 1-01-2008'!H107)/'Launatöflur 1-01-2008'!H107</f>
        <v>0.08301746186853622</v>
      </c>
      <c r="O101" s="129">
        <f>(I101-'Launatöflur 1-01-2008'!I107)/'Launatöflur 1-01-2008'!I107</f>
        <v>0.08456444535002684</v>
      </c>
    </row>
    <row r="102" spans="1:15" ht="12.75" hidden="1">
      <c r="A102" s="43" t="s">
        <v>38</v>
      </c>
      <c r="B102" s="34">
        <f>+$D$26</f>
        <v>0.4074</v>
      </c>
      <c r="C102" s="35"/>
      <c r="D102" s="36">
        <f aca="true" t="shared" si="26" ref="D102:I102">+D101*$B$102</f>
        <v>71555.736</v>
      </c>
      <c r="E102" s="36">
        <f t="shared" si="26"/>
        <v>75848.9172</v>
      </c>
      <c r="F102" s="36">
        <f t="shared" si="26"/>
        <v>78711.3096</v>
      </c>
      <c r="G102" s="36">
        <f t="shared" si="26"/>
        <v>80857.9002</v>
      </c>
      <c r="H102" s="36">
        <f t="shared" si="26"/>
        <v>83004.4908</v>
      </c>
      <c r="I102" s="36">
        <f t="shared" si="26"/>
        <v>84435.68699999999</v>
      </c>
      <c r="J102" s="129">
        <f>(D102-'Launatöflur 1-01-2008'!D108)/'Launatöflur 1-01-2008'!D108</f>
        <v>0.06864053369214737</v>
      </c>
      <c r="K102" s="129">
        <f>(E102-'Launatöflur 1-01-2008'!E108)/'Launatöflur 1-01-2008'!E108</f>
        <v>0.07449261686551961</v>
      </c>
      <c r="L102" s="129">
        <f>(F102-'Launatöflur 1-01-2008'!F108)/'Launatöflur 1-01-2008'!F108</f>
        <v>0.0780743639188126</v>
      </c>
      <c r="M102" s="129">
        <f>(G102-'Launatöflur 1-01-2008'!G108)/'Launatöflur 1-01-2008'!G108</f>
        <v>0.08060587724363548</v>
      </c>
      <c r="N102" s="129">
        <f>(H102-'Launatöflur 1-01-2008'!H108)/'Launatöflur 1-01-2008'!H108</f>
        <v>0.08301746186853626</v>
      </c>
      <c r="O102" s="129">
        <f>(I102-'Launatöflur 1-01-2008'!I108)/'Launatöflur 1-01-2008'!I108</f>
        <v>0.08456444535002677</v>
      </c>
    </row>
    <row r="103" spans="1:15" ht="12.75" hidden="1">
      <c r="A103" s="45" t="s">
        <v>39</v>
      </c>
      <c r="B103" s="46">
        <f>+$D$24</f>
        <v>0</v>
      </c>
      <c r="C103" s="47"/>
      <c r="D103" s="48">
        <f aca="true" t="shared" si="27" ref="D103:I103">+D109*B103</f>
        <v>0</v>
      </c>
      <c r="E103" s="48">
        <f t="shared" si="27"/>
        <v>0</v>
      </c>
      <c r="F103" s="48">
        <f t="shared" si="27"/>
        <v>0</v>
      </c>
      <c r="G103" s="48">
        <f t="shared" si="27"/>
        <v>0</v>
      </c>
      <c r="H103" s="48">
        <f t="shared" si="27"/>
        <v>0</v>
      </c>
      <c r="I103" s="48">
        <f t="shared" si="27"/>
        <v>0</v>
      </c>
      <c r="J103" s="129"/>
      <c r="K103" s="129"/>
      <c r="L103" s="129"/>
      <c r="M103" s="129"/>
      <c r="N103" s="129"/>
      <c r="O103" s="129"/>
    </row>
    <row r="104" spans="1:15" ht="12.75" hidden="1">
      <c r="A104" s="51" t="s">
        <v>40</v>
      </c>
      <c r="B104" s="52"/>
      <c r="C104" s="52"/>
      <c r="D104" s="53">
        <f aca="true" t="shared" si="28" ref="D104:I104">SUM(D101:D103)</f>
        <v>247195.736</v>
      </c>
      <c r="E104" s="53">
        <f t="shared" si="28"/>
        <v>262026.9172</v>
      </c>
      <c r="F104" s="53">
        <f t="shared" si="28"/>
        <v>271915.3096</v>
      </c>
      <c r="G104" s="53">
        <f t="shared" si="28"/>
        <v>279330.90020000003</v>
      </c>
      <c r="H104" s="53">
        <f t="shared" si="28"/>
        <v>286746.4908</v>
      </c>
      <c r="I104" s="53">
        <f t="shared" si="28"/>
        <v>291690.687</v>
      </c>
      <c r="J104" s="129">
        <f>(D104-'Launatöflur 1-01-2008'!D110)/'Launatöflur 1-01-2008'!D110</f>
        <v>0.06864053369214725</v>
      </c>
      <c r="K104" s="129">
        <f>(E104-'Launatöflur 1-01-2008'!E110)/'Launatöflur 1-01-2008'!E110</f>
        <v>0.07449261686551956</v>
      </c>
      <c r="L104" s="129">
        <f>(F104-'Launatöflur 1-01-2008'!F110)/'Launatöflur 1-01-2008'!F110</f>
        <v>0.07807436391881262</v>
      </c>
      <c r="M104" s="129">
        <f>(G104-'Launatöflur 1-01-2008'!G110)/'Launatöflur 1-01-2008'!G110</f>
        <v>0.08060587724363558</v>
      </c>
      <c r="N104" s="129">
        <f>(H104-'Launatöflur 1-01-2008'!H110)/'Launatöflur 1-01-2008'!H110</f>
        <v>0.08301746186853647</v>
      </c>
      <c r="O104" s="129">
        <f>(I104-'Launatöflur 1-01-2008'!I110)/'Launatöflur 1-01-2008'!I110</f>
        <v>0.08456444535002677</v>
      </c>
    </row>
    <row r="105" spans="1:15" ht="12.75" hidden="1">
      <c r="A105" s="43" t="s">
        <v>41</v>
      </c>
      <c r="B105" s="54">
        <f>+$D$30</f>
        <v>18</v>
      </c>
      <c r="C105" s="54"/>
      <c r="D105" s="55">
        <f aca="true" t="shared" si="29" ref="D105:I105">$B$105*D111</f>
        <v>28458</v>
      </c>
      <c r="E105" s="55">
        <f t="shared" si="29"/>
        <v>30168</v>
      </c>
      <c r="F105" s="55">
        <f t="shared" si="29"/>
        <v>31302</v>
      </c>
      <c r="G105" s="55">
        <f t="shared" si="29"/>
        <v>32148</v>
      </c>
      <c r="H105" s="55">
        <f t="shared" si="29"/>
        <v>33012</v>
      </c>
      <c r="I105" s="55">
        <f t="shared" si="29"/>
        <v>33570</v>
      </c>
      <c r="J105" s="129">
        <f>(D105-'Launatöflur 1-01-2008'!D111)/'Launatöflur 1-01-2008'!D111</f>
        <v>0.1824981301421092</v>
      </c>
      <c r="K105" s="129">
        <f>(E105-'Launatöflur 1-01-2008'!E111)/'Launatöflur 1-01-2008'!E111</f>
        <v>0.18278052223006352</v>
      </c>
      <c r="L105" s="129">
        <f>(F105-'Launatöflur 1-01-2008'!F111)/'Launatöflur 1-01-2008'!F111</f>
        <v>0.18218898708361658</v>
      </c>
      <c r="M105" s="129">
        <f>(G105-'Launatöflur 1-01-2008'!G111)/'Launatöflur 1-01-2008'!G111</f>
        <v>0.18199867637326275</v>
      </c>
      <c r="N105" s="129">
        <f>(H105-'Launatöflur 1-01-2008'!H111)/'Launatöflur 1-01-2008'!H111</f>
        <v>0.1824629271437782</v>
      </c>
      <c r="O105" s="129">
        <f>(I105-'Launatöflur 1-01-2008'!I111)/'Launatöflur 1-01-2008'!I111</f>
        <v>0.18262523779327838</v>
      </c>
    </row>
    <row r="106" spans="1:15" ht="13.5" hidden="1" thickBot="1">
      <c r="A106" s="56"/>
      <c r="B106" s="40"/>
      <c r="C106" s="40"/>
      <c r="D106" s="65">
        <f aca="true" t="shared" si="30" ref="D106:I106">SUM(D104:D105)</f>
        <v>275653.73600000003</v>
      </c>
      <c r="E106" s="65">
        <f t="shared" si="30"/>
        <v>292194.9172</v>
      </c>
      <c r="F106" s="65">
        <f t="shared" si="30"/>
        <v>303217.3096</v>
      </c>
      <c r="G106" s="65">
        <f t="shared" si="30"/>
        <v>311478.90020000003</v>
      </c>
      <c r="H106" s="65">
        <f t="shared" si="30"/>
        <v>319758.4908</v>
      </c>
      <c r="I106" s="65">
        <f t="shared" si="30"/>
        <v>325260.687</v>
      </c>
      <c r="J106" s="129">
        <f>(D106-'Launatöflur 1-01-2008'!D112)/'Launatöflur 1-01-2008'!D112</f>
        <v>0.07936985686078185</v>
      </c>
      <c r="K106" s="129">
        <f>(E106-'Launatöflur 1-01-2008'!E112)/'Launatöflur 1-01-2008'!E112</f>
        <v>0.08474625081508613</v>
      </c>
      <c r="L106" s="129">
        <f>(F106-'Launatöflur 1-01-2008'!F112)/'Launatöflur 1-01-2008'!F112</f>
        <v>0.08796577274218782</v>
      </c>
      <c r="M106" s="129">
        <f>(G106-'Launatöflur 1-01-2008'!G112)/'Launatöflur 1-01-2008'!G112</f>
        <v>0.090258490971545</v>
      </c>
      <c r="N106" s="129">
        <f>(H106-'Launatöflur 1-01-2008'!H112)/'Launatöflur 1-01-2008'!H112</f>
        <v>0.0925031732979979</v>
      </c>
      <c r="O106" s="129">
        <f>(I106-'Launatöflur 1-01-2008'!I112)/'Launatöflur 1-01-2008'!I112</f>
        <v>0.0939261737115077</v>
      </c>
    </row>
    <row r="107" spans="1:15" ht="13.5" hidden="1" thickTop="1">
      <c r="A107" s="56"/>
      <c r="B107" s="40"/>
      <c r="C107" s="40"/>
      <c r="D107" s="66"/>
      <c r="E107" s="66"/>
      <c r="F107" s="66"/>
      <c r="G107" s="66"/>
      <c r="H107" s="66"/>
      <c r="I107" s="66"/>
      <c r="J107" s="129"/>
      <c r="K107" s="129"/>
      <c r="L107" s="129"/>
      <c r="M107" s="129"/>
      <c r="N107" s="129"/>
      <c r="O107" s="129"/>
    </row>
    <row r="108" spans="1:15" ht="12.75" hidden="1">
      <c r="A108" s="40" t="s">
        <v>42</v>
      </c>
      <c r="B108" s="40"/>
      <c r="C108" s="40"/>
      <c r="D108" s="58">
        <f aca="true" t="shared" si="31" ref="D108:I108">+(D101+D102)*$D$14</f>
        <v>1584.5880512820513</v>
      </c>
      <c r="E108" s="58">
        <f t="shared" si="31"/>
        <v>1679.6597256410255</v>
      </c>
      <c r="F108" s="58">
        <f t="shared" si="31"/>
        <v>1743.0468564102562</v>
      </c>
      <c r="G108" s="58">
        <f t="shared" si="31"/>
        <v>1790.5826935897437</v>
      </c>
      <c r="H108" s="58">
        <f t="shared" si="31"/>
        <v>1838.1185307692308</v>
      </c>
      <c r="I108" s="58">
        <f t="shared" si="31"/>
        <v>1869.812096153846</v>
      </c>
      <c r="J108" s="129">
        <f>(D108-'Launatöflur 1-01-2008'!D114)/'Launatöflur 1-01-2008'!D114</f>
        <v>0.06864053369214723</v>
      </c>
      <c r="K108" s="129">
        <f>(E108-'Launatöflur 1-01-2008'!E114)/'Launatöflur 1-01-2008'!E114</f>
        <v>0.07449261686551947</v>
      </c>
      <c r="L108" s="129">
        <f>(F108-'Launatöflur 1-01-2008'!F114)/'Launatöflur 1-01-2008'!F114</f>
        <v>0.07807436391881253</v>
      </c>
      <c r="M108" s="129">
        <f>(G108-'Launatöflur 1-01-2008'!G114)/'Launatöflur 1-01-2008'!G114</f>
        <v>0.08060587724363551</v>
      </c>
      <c r="N108" s="129">
        <f>(H108-'Launatöflur 1-01-2008'!H114)/'Launatöflur 1-01-2008'!H114</f>
        <v>0.08301746186853641</v>
      </c>
      <c r="O108" s="129">
        <f>(I108-'Launatöflur 1-01-2008'!I114)/'Launatöflur 1-01-2008'!I114</f>
        <v>0.0845644453500268</v>
      </c>
    </row>
    <row r="109" spans="1:15" ht="12.75" hidden="1">
      <c r="A109" s="43" t="s">
        <v>44</v>
      </c>
      <c r="B109" s="43"/>
      <c r="C109" s="43"/>
      <c r="D109" s="36">
        <f aca="true" t="shared" si="32" ref="D109:I109">+D101*$D$15</f>
        <v>2002.296</v>
      </c>
      <c r="E109" s="36">
        <f t="shared" si="32"/>
        <v>2122.4292</v>
      </c>
      <c r="F109" s="36">
        <f t="shared" si="32"/>
        <v>2202.5256</v>
      </c>
      <c r="G109" s="36">
        <f t="shared" si="32"/>
        <v>2262.5922</v>
      </c>
      <c r="H109" s="36">
        <f t="shared" si="32"/>
        <v>2322.6588</v>
      </c>
      <c r="I109" s="36">
        <f t="shared" si="32"/>
        <v>2362.707</v>
      </c>
      <c r="J109" s="129">
        <f>(D109-'Launatöflur 1-01-2008'!D115)/'Launatöflur 1-01-2008'!D115</f>
        <v>0.0686405336921473</v>
      </c>
      <c r="K109" s="129">
        <f>(E109-'Launatöflur 1-01-2008'!E115)/'Launatöflur 1-01-2008'!E115</f>
        <v>0.0744926168655195</v>
      </c>
      <c r="L109" s="129">
        <f>(F109-'Launatöflur 1-01-2008'!F115)/'Launatöflur 1-01-2008'!F115</f>
        <v>0.07807436391881259</v>
      </c>
      <c r="M109" s="129">
        <f>(G109-'Launatöflur 1-01-2008'!G115)/'Launatöflur 1-01-2008'!G115</f>
        <v>0.08060587724363552</v>
      </c>
      <c r="N109" s="129">
        <f>(H109-'Launatöflur 1-01-2008'!H115)/'Launatöflur 1-01-2008'!H115</f>
        <v>0.08301746186853623</v>
      </c>
      <c r="O109" s="129">
        <f>(I109-'Launatöflur 1-01-2008'!I115)/'Launatöflur 1-01-2008'!I115</f>
        <v>0.08456444535002684</v>
      </c>
    </row>
    <row r="110" spans="1:15" ht="12.75" hidden="1">
      <c r="A110" s="43" t="s">
        <v>46</v>
      </c>
      <c r="B110" s="43"/>
      <c r="C110" s="43"/>
      <c r="D110" s="36">
        <f aca="true" t="shared" si="33" ref="D110:I110">+D101*$D$16</f>
        <v>2757.548</v>
      </c>
      <c r="E110" s="36">
        <f t="shared" si="33"/>
        <v>2922.9945999999995</v>
      </c>
      <c r="F110" s="36">
        <f t="shared" si="33"/>
        <v>3033.3028</v>
      </c>
      <c r="G110" s="36">
        <f t="shared" si="33"/>
        <v>3116.0260999999996</v>
      </c>
      <c r="H110" s="36">
        <f t="shared" si="33"/>
        <v>3198.7493999999997</v>
      </c>
      <c r="I110" s="36">
        <f t="shared" si="33"/>
        <v>3253.9035</v>
      </c>
      <c r="J110" s="129">
        <f>(D110-'Launatöflur 1-01-2008'!D116)/'Launatöflur 1-01-2008'!D116</f>
        <v>0.06864053369214722</v>
      </c>
      <c r="K110" s="129">
        <f>(E110-'Launatöflur 1-01-2008'!E116)/'Launatöflur 1-01-2008'!E116</f>
        <v>0.07449261686551951</v>
      </c>
      <c r="L110" s="129">
        <f>(F110-'Launatöflur 1-01-2008'!F116)/'Launatöflur 1-01-2008'!F116</f>
        <v>0.07807436391881271</v>
      </c>
      <c r="M110" s="129">
        <f>(G110-'Launatöflur 1-01-2008'!G116)/'Launatöflur 1-01-2008'!G116</f>
        <v>0.08060587724363544</v>
      </c>
      <c r="N110" s="129">
        <f>(H110-'Launatöflur 1-01-2008'!H116)/'Launatöflur 1-01-2008'!H116</f>
        <v>0.08301746186853622</v>
      </c>
      <c r="O110" s="129">
        <f>(I110-'Launatöflur 1-01-2008'!I116)/'Launatöflur 1-01-2008'!I116</f>
        <v>0.0845644453500269</v>
      </c>
    </row>
    <row r="111" spans="1:15" ht="12.75" hidden="1">
      <c r="A111" s="45" t="s">
        <v>9</v>
      </c>
      <c r="B111" s="45"/>
      <c r="C111" s="45"/>
      <c r="D111" s="157">
        <f aca="true" t="shared" si="34" ref="D111:I111">ROUND(D101*0.009,0)</f>
        <v>1581</v>
      </c>
      <c r="E111" s="157">
        <f t="shared" si="34"/>
        <v>1676</v>
      </c>
      <c r="F111" s="157">
        <f t="shared" si="34"/>
        <v>1739</v>
      </c>
      <c r="G111" s="157">
        <f t="shared" si="34"/>
        <v>1786</v>
      </c>
      <c r="H111" s="157">
        <f t="shared" si="34"/>
        <v>1834</v>
      </c>
      <c r="I111" s="157">
        <f t="shared" si="34"/>
        <v>1865</v>
      </c>
      <c r="J111" s="129">
        <f>(D111-'Launatöflur 1-01-2008'!D117)/'Launatöflur 1-01-2008'!D117</f>
        <v>0.1824981301421092</v>
      </c>
      <c r="K111" s="129">
        <f>(E111-'Launatöflur 1-01-2008'!E117)/'Launatöflur 1-01-2008'!E117</f>
        <v>0.18278052223006352</v>
      </c>
      <c r="L111" s="129">
        <f>(F111-'Launatöflur 1-01-2008'!F117)/'Launatöflur 1-01-2008'!F117</f>
        <v>0.18218898708361658</v>
      </c>
      <c r="M111" s="129">
        <f>(G111-'Launatöflur 1-01-2008'!G117)/'Launatöflur 1-01-2008'!G117</f>
        <v>0.18199867637326275</v>
      </c>
      <c r="N111" s="129">
        <f>(H111-'Launatöflur 1-01-2008'!H117)/'Launatöflur 1-01-2008'!H117</f>
        <v>0.1824629271437782</v>
      </c>
      <c r="O111" s="129">
        <f>(I111-'Launatöflur 1-01-2008'!I117)/'Launatöflur 1-01-2008'!I117</f>
        <v>0.18262523779327838</v>
      </c>
    </row>
    <row r="112" spans="4:15" ht="12.75" hidden="1">
      <c r="D112" s="102">
        <f aca="true" t="shared" si="35" ref="D112:I112">+D109/D108</f>
        <v>1.2636066505613188</v>
      </c>
      <c r="E112" s="102">
        <f t="shared" si="35"/>
        <v>1.2636066505613188</v>
      </c>
      <c r="F112" s="102">
        <f t="shared" si="35"/>
        <v>1.2636066505613188</v>
      </c>
      <c r="G112" s="102">
        <f t="shared" si="35"/>
        <v>1.2636066505613186</v>
      </c>
      <c r="H112" s="102">
        <f t="shared" si="35"/>
        <v>1.2636066505613188</v>
      </c>
      <c r="I112" s="102">
        <f t="shared" si="35"/>
        <v>1.2636066505613188</v>
      </c>
      <c r="J112" s="129"/>
      <c r="K112" s="129"/>
      <c r="L112" s="129"/>
      <c r="M112" s="129"/>
      <c r="N112" s="129"/>
      <c r="O112" s="129"/>
    </row>
    <row r="113" spans="10:15" ht="12.75" hidden="1">
      <c r="J113" s="129"/>
      <c r="K113" s="129"/>
      <c r="L113" s="129"/>
      <c r="M113" s="129"/>
      <c r="N113" s="129"/>
      <c r="O113" s="129"/>
    </row>
    <row r="114" spans="1:15" ht="12.75" hidden="1">
      <c r="A114" s="27" t="s">
        <v>47</v>
      </c>
      <c r="B114" s="68"/>
      <c r="C114" s="37"/>
      <c r="D114" s="160">
        <f aca="true" t="shared" si="36" ref="D114:I115">D93</f>
        <v>225.17948717948718</v>
      </c>
      <c r="E114" s="160">
        <f t="shared" si="36"/>
        <v>238.6897435897436</v>
      </c>
      <c r="F114" s="160">
        <f t="shared" si="36"/>
        <v>247.6974358974359</v>
      </c>
      <c r="G114" s="160">
        <f t="shared" si="36"/>
        <v>254.4525641025641</v>
      </c>
      <c r="H114" s="160">
        <f t="shared" si="36"/>
        <v>261.2076923076923</v>
      </c>
      <c r="I114" s="160">
        <f t="shared" si="36"/>
        <v>265.7115384615385</v>
      </c>
      <c r="J114" s="129">
        <f>(D114-'Launatöflur 1-01-2008'!D120)/'Launatöflur 1-01-2008'!D120</f>
        <v>0.006349414021528214</v>
      </c>
      <c r="K114" s="129">
        <f>(E114-'Launatöflur 1-01-2008'!E120)/'Launatöflur 1-01-2008'!E120</f>
        <v>0.00634725190301423</v>
      </c>
      <c r="L114" s="129">
        <f>(F114-'Launatöflur 1-01-2008'!F120)/'Launatöflur 1-01-2008'!F120</f>
        <v>0.006349414021528296</v>
      </c>
      <c r="M114" s="129">
        <f>(G114-'Launatöflur 1-01-2008'!G120)/'Launatöflur 1-01-2008'!G120</f>
        <v>0.006348399930543689</v>
      </c>
      <c r="N114" s="129">
        <f>(H114-'Launatöflur 1-01-2008'!H120)/'Launatöflur 1-01-2008'!H120</f>
        <v>0.006347438292541155</v>
      </c>
      <c r="O114" s="129">
        <f>(I114-'Launatöflur 1-01-2008'!I120)/'Launatöflur 1-01-2008'!I120</f>
        <v>0.006348442900501022</v>
      </c>
    </row>
    <row r="115" spans="1:15" ht="12.75" hidden="1">
      <c r="A115" s="27" t="s">
        <v>48</v>
      </c>
      <c r="B115" s="68"/>
      <c r="C115" s="37"/>
      <c r="D115" s="160">
        <f t="shared" si="36"/>
        <v>400.4592</v>
      </c>
      <c r="E115" s="160">
        <f t="shared" si="36"/>
        <v>424.48584000000005</v>
      </c>
      <c r="F115" s="160">
        <f t="shared" si="36"/>
        <v>440.50512000000003</v>
      </c>
      <c r="G115" s="160">
        <f t="shared" si="36"/>
        <v>452.51844000000006</v>
      </c>
      <c r="H115" s="160">
        <f t="shared" si="36"/>
        <v>464.5317600000001</v>
      </c>
      <c r="I115" s="160">
        <f t="shared" si="36"/>
        <v>472.5414</v>
      </c>
      <c r="J115" s="129">
        <f>(D115-'Launatöflur 1-01-2008'!D121)/'Launatöflur 1-01-2008'!D121</f>
        <v>0.1824605614752955</v>
      </c>
      <c r="K115" s="129">
        <f>(E115-'Launatöflur 1-01-2008'!E121)/'Launatöflur 1-01-2008'!E121</f>
        <v>0.18245802098604144</v>
      </c>
      <c r="L115" s="129">
        <f>(F115-'Launatöflur 1-01-2008'!F121)/'Launatöflur 1-01-2008'!F121</f>
        <v>0.1824605614752957</v>
      </c>
      <c r="M115" s="129">
        <f>(G115-'Launatöflur 1-01-2008'!G121)/'Launatöflur 1-01-2008'!G121</f>
        <v>0.18245936991838876</v>
      </c>
      <c r="N115" s="129">
        <f>(H115-'Launatöflur 1-01-2008'!H121)/'Launatöflur 1-01-2008'!H121</f>
        <v>0.1824582399937358</v>
      </c>
      <c r="O115" s="129">
        <f>(I115-'Launatöflur 1-01-2008'!I121)/'Launatöflur 1-01-2008'!I121</f>
        <v>0.18245942040808819</v>
      </c>
    </row>
    <row r="116" spans="1:15" ht="12.75" hidden="1">
      <c r="A116" s="33" t="s">
        <v>85</v>
      </c>
      <c r="D116" s="37">
        <f aca="true" t="shared" si="37" ref="D116:I116">D109-(D106/156)</f>
        <v>235.2848717948716</v>
      </c>
      <c r="E116" s="37">
        <f t="shared" si="37"/>
        <v>249.38485897435885</v>
      </c>
      <c r="F116" s="37">
        <f t="shared" si="37"/>
        <v>258.8248974358976</v>
      </c>
      <c r="G116" s="37">
        <f t="shared" si="37"/>
        <v>265.93258333333324</v>
      </c>
      <c r="H116" s="37">
        <f t="shared" si="37"/>
        <v>272.9248846153846</v>
      </c>
      <c r="I116" s="37">
        <f t="shared" si="37"/>
        <v>277.7025961538461</v>
      </c>
      <c r="J116" s="129">
        <f>(D116-'Launatöflur 1-01-2008'!D125)/'Launatöflur 1-01-2008'!D125</f>
        <v>-0.005594806859121005</v>
      </c>
      <c r="K116" s="129">
        <f>(E116-'Launatöflur 1-01-2008'!E125)/'Launatöflur 1-01-2008'!E125</f>
        <v>0.0032657847476020756</v>
      </c>
      <c r="L116" s="129">
        <f>(F116-'Launatöflur 1-01-2008'!F125)/'Launatöflur 1-01-2008'!F125</f>
        <v>0.009172396426455624</v>
      </c>
      <c r="M116" s="129">
        <f>(G116-'Launatöflur 1-01-2008'!G125)/'Launatöflur 1-01-2008'!G125</f>
        <v>0.013251592827213271</v>
      </c>
      <c r="N116" s="129">
        <f>(H116-'Launatöflur 1-01-2008'!H125)/'Launatöflur 1-01-2008'!H125</f>
        <v>0.01671913759150905</v>
      </c>
      <c r="O116" s="129">
        <f>(I116-'Launatöflur 1-01-2008'!I125)/'Launatöflur 1-01-2008'!I125</f>
        <v>0.01908493257341522</v>
      </c>
    </row>
    <row r="117" ht="12.75" hidden="1"/>
  </sheetData>
  <sheetProtection/>
  <mergeCells count="1">
    <mergeCell ref="B48:C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Q116"/>
  <sheetViews>
    <sheetView showGridLines="0" zoomScalePageLayoutView="0" workbookViewId="0" topLeftCell="A61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7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50">
        <v>0.0225</v>
      </c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51">
        <f>SUM(G7:G8)</f>
        <v>0.0225</v>
      </c>
      <c r="J9" s="139"/>
    </row>
    <row r="10" spans="1:8" ht="12.75">
      <c r="A10" s="5" t="s">
        <v>2</v>
      </c>
      <c r="B10" s="6"/>
      <c r="D10" s="6">
        <v>36</v>
      </c>
      <c r="G10" s="108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152">
        <f>ROUND((1+$G$9)*F31,0)</f>
        <v>105055</v>
      </c>
      <c r="H31" s="21">
        <v>121500</v>
      </c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152">
        <f>ROUND((1+$G$9)*F32,0)</f>
        <v>105055</v>
      </c>
      <c r="H32" s="21">
        <f>H31</f>
        <v>121500</v>
      </c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>
        <v>0.0579</v>
      </c>
      <c r="F36" s="18">
        <v>0.0534</v>
      </c>
      <c r="G36" s="153" t="s">
        <v>102</v>
      </c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44">
        <v>0.08</v>
      </c>
      <c r="H37" s="18"/>
    </row>
    <row r="38" spans="1:8" ht="12.75">
      <c r="A38" s="5"/>
      <c r="B38" s="18"/>
      <c r="D38" s="18"/>
      <c r="E38" s="18"/>
      <c r="G38" s="18"/>
      <c r="H38" s="18"/>
    </row>
    <row r="39" spans="1:9" ht="12.75">
      <c r="A39" s="5"/>
      <c r="B39" s="18"/>
      <c r="D39" s="18"/>
      <c r="E39" s="18"/>
      <c r="G39" s="18"/>
      <c r="H39" s="18"/>
      <c r="I39" s="3">
        <f>28000*0.36</f>
        <v>10080</v>
      </c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108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/>
      <c r="E43" s="18"/>
      <c r="G43" s="18"/>
      <c r="H43" s="18"/>
    </row>
    <row r="44" spans="1:8" ht="12.75">
      <c r="A44" s="25" t="s">
        <v>92</v>
      </c>
      <c r="B44" s="18"/>
      <c r="D44" s="103">
        <f>H31</f>
        <v>121500</v>
      </c>
      <c r="E44" s="18"/>
      <c r="G44" s="18"/>
      <c r="H44" s="18"/>
    </row>
    <row r="45" spans="1:8" ht="12.75">
      <c r="A45" s="25" t="s">
        <v>86</v>
      </c>
      <c r="B45" s="18"/>
      <c r="D45" s="154"/>
      <c r="E45" s="18"/>
      <c r="G45" s="18"/>
      <c r="H45" s="18"/>
    </row>
    <row r="46" spans="1:8" ht="12.75">
      <c r="A46" s="25" t="s">
        <v>27</v>
      </c>
      <c r="B46" s="18"/>
      <c r="D46" s="154"/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58">
        <f>Hækkanir!G5</f>
        <v>175640</v>
      </c>
      <c r="E51" s="158">
        <f>ROUND($D51*(1+E48),0)</f>
        <v>186178</v>
      </c>
      <c r="F51" s="158">
        <f>ROUND($D51*(1+F48),0)</f>
        <v>193204</v>
      </c>
      <c r="G51" s="158">
        <f>ROUND($D51*(1+G48),0)</f>
        <v>198473</v>
      </c>
      <c r="H51" s="158">
        <f>ROUND($D51*(1+H48),0)</f>
        <v>203742</v>
      </c>
      <c r="I51" s="158">
        <f>ROUND($D51*(1+I48),0)</f>
        <v>207255</v>
      </c>
      <c r="J51" s="129">
        <f>(D51-'Launatöflur 1-01-2008'!D51)/'Launatöflur 1-01-2008'!D51</f>
        <v>0.0686405336921473</v>
      </c>
      <c r="K51" s="129">
        <f>(E51-'Launatöflur 1-01-2008'!E51)/'Launatöflur 1-01-2008'!E51</f>
        <v>0.07449261686551953</v>
      </c>
      <c r="L51" s="129">
        <f>(F51-'Launatöflur 1-01-2008'!F51)/'Launatöflur 1-01-2008'!F51</f>
        <v>0.0780743639188126</v>
      </c>
      <c r="M51" s="129">
        <f>(G51-'Launatöflur 1-01-2008'!G51)/'Launatöflur 1-01-2008'!G51</f>
        <v>0.08060587724363547</v>
      </c>
      <c r="N51" s="129">
        <f>(H51-'Launatöflur 1-01-2008'!H51)/'Launatöflur 1-01-2008'!H51</f>
        <v>0.08301746186853622</v>
      </c>
      <c r="O51" s="129">
        <f>(I51-'Launatöflur 1-01-2008'!I51)/'Launatöflur 1-01-2008'!I51</f>
        <v>0.08456444535002684</v>
      </c>
    </row>
    <row r="52" spans="1:17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  <c r="Q52" s="129"/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175640</v>
      </c>
      <c r="E54" s="53">
        <f t="shared" si="2"/>
        <v>186178</v>
      </c>
      <c r="F54" s="53">
        <f t="shared" si="2"/>
        <v>193204</v>
      </c>
      <c r="G54" s="53">
        <f t="shared" si="2"/>
        <v>198473</v>
      </c>
      <c r="H54" s="53">
        <f t="shared" si="2"/>
        <v>203742</v>
      </c>
      <c r="I54" s="53">
        <f t="shared" si="2"/>
        <v>207255</v>
      </c>
      <c r="J54" s="129">
        <f>(D54-'Launatöflur 1-01-2008'!D54)/'Launatöflur 1-01-2008'!D54</f>
        <v>0.0686405336921473</v>
      </c>
      <c r="K54" s="129">
        <f>(E54-'Launatöflur 1-01-2008'!E54)/'Launatöflur 1-01-2008'!E54</f>
        <v>0.07449261686551953</v>
      </c>
      <c r="L54" s="129">
        <f>(F54-'Launatöflur 1-01-2008'!F54)/'Launatöflur 1-01-2008'!F54</f>
        <v>0.0780743639188126</v>
      </c>
      <c r="M54" s="129">
        <f>(G54-'Launatöflur 1-01-2008'!G54)/'Launatöflur 1-01-2008'!G54</f>
        <v>0.08060587724363547</v>
      </c>
      <c r="N54" s="129">
        <f>(H54-'Launatöflur 1-01-2008'!H54)/'Launatöflur 1-01-2008'!H54</f>
        <v>0.08301746186853622</v>
      </c>
      <c r="O54" s="129">
        <f>(I54-'Launatöflur 1-01-2008'!I54)/'Launatöflur 1-01-2008'!I54</f>
        <v>0.08456444535002684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D61*$B$55</f>
        <v>34782</v>
      </c>
      <c r="E55" s="55">
        <f t="shared" si="3"/>
        <v>36872</v>
      </c>
      <c r="F55" s="55">
        <f t="shared" si="3"/>
        <v>38258</v>
      </c>
      <c r="G55" s="55">
        <f t="shared" si="3"/>
        <v>39292</v>
      </c>
      <c r="H55" s="55">
        <f t="shared" si="3"/>
        <v>40348</v>
      </c>
      <c r="I55" s="55">
        <f t="shared" si="3"/>
        <v>41030</v>
      </c>
      <c r="J55" s="129">
        <f>(D55-'Launatöflur 1-01-2008'!D55)/'Launatöflur 1-01-2008'!D55</f>
        <v>0.1824981301421092</v>
      </c>
      <c r="K55" s="129">
        <f>(E55-'Launatöflur 1-01-2008'!E55)/'Launatöflur 1-01-2008'!E55</f>
        <v>0.18278052223006352</v>
      </c>
      <c r="L55" s="129">
        <f>(F55-'Launatöflur 1-01-2008'!F55)/'Launatöflur 1-01-2008'!F55</f>
        <v>0.18218898708361658</v>
      </c>
      <c r="M55" s="129">
        <f>(G55-'Launatöflur 1-01-2008'!G55)/'Launatöflur 1-01-2008'!G55</f>
        <v>0.18199867637326275</v>
      </c>
      <c r="N55" s="129">
        <f>(H55-'Launatöflur 1-01-2008'!H55)/'Launatöflur 1-01-2008'!H55</f>
        <v>0.1824629271437782</v>
      </c>
      <c r="O55" s="129">
        <f>(I55-'Launatöflur 1-01-2008'!I55)/'Launatöflur 1-01-2008'!I55</f>
        <v>0.18262523779327838</v>
      </c>
    </row>
    <row r="56" spans="1:15" ht="12.75">
      <c r="A56" s="56"/>
      <c r="B56" s="40"/>
      <c r="C56" s="40"/>
      <c r="D56" s="57">
        <f aca="true" t="shared" si="4" ref="D56:I56">SUM(D54:D55)</f>
        <v>210422</v>
      </c>
      <c r="E56" s="57">
        <f t="shared" si="4"/>
        <v>223050</v>
      </c>
      <c r="F56" s="57">
        <f t="shared" si="4"/>
        <v>231462</v>
      </c>
      <c r="G56" s="57">
        <f t="shared" si="4"/>
        <v>237765</v>
      </c>
      <c r="H56" s="57">
        <f t="shared" si="4"/>
        <v>244090</v>
      </c>
      <c r="I56" s="57">
        <f t="shared" si="4"/>
        <v>248285</v>
      </c>
      <c r="J56" s="129">
        <f>(D56-'Launatöflur 1-01-2008'!D56)/'Launatöflur 1-01-2008'!D56</f>
        <v>0.085923738746232</v>
      </c>
      <c r="K56" s="129">
        <f>(E56-'Launatöflur 1-01-2008'!E56)/'Launatöflur 1-01-2008'!E56</f>
        <v>0.09100450742630373</v>
      </c>
      <c r="L56" s="129">
        <f>(F56-'Launatöflur 1-01-2008'!F56)/'Launatöflur 1-01-2008'!F56</f>
        <v>0.09399955042439566</v>
      </c>
      <c r="M56" s="129">
        <f>(G56-'Launatöflur 1-01-2008'!G56)/'Launatöflur 1-01-2008'!G56</f>
        <v>0.09614455875274165</v>
      </c>
      <c r="N56" s="129">
        <f>(H56-'Launatöflur 1-01-2008'!H56)/'Launatöflur 1-01-2008'!H56</f>
        <v>0.09828555309506952</v>
      </c>
      <c r="O56" s="129">
        <f>(I56-'Launatöflur 1-01-2008'!I56)/'Launatöflur 1-01-2008'!I56</f>
        <v>0.09963213663463694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D51/156</f>
        <v>1125.8974358974358</v>
      </c>
      <c r="E58" s="58">
        <f t="shared" si="5"/>
        <v>1193.448717948718</v>
      </c>
      <c r="F58" s="58">
        <f t="shared" si="5"/>
        <v>1238.4871794871794</v>
      </c>
      <c r="G58" s="58">
        <f t="shared" si="5"/>
        <v>1272.2628205128206</v>
      </c>
      <c r="H58" s="58">
        <f t="shared" si="5"/>
        <v>1306.0384615384614</v>
      </c>
      <c r="I58" s="58">
        <f t="shared" si="5"/>
        <v>1328.5576923076924</v>
      </c>
      <c r="J58" s="129">
        <f>(D58-'Launatöflur 1-01-2008'!D58)/'Launatöflur 1-01-2008'!D58</f>
        <v>0.0686405336921472</v>
      </c>
      <c r="K58" s="129">
        <f>(E58-'Launatöflur 1-01-2008'!E58)/'Launatöflur 1-01-2008'!E58</f>
        <v>0.07449261686551968</v>
      </c>
      <c r="L58" s="129">
        <f>(F58-'Launatöflur 1-01-2008'!F58)/'Launatöflur 1-01-2008'!F58</f>
        <v>0.07807436391881255</v>
      </c>
      <c r="M58" s="129">
        <f>(G58-'Launatöflur 1-01-2008'!G58)/'Launatöflur 1-01-2008'!G58</f>
        <v>0.08060587724363553</v>
      </c>
      <c r="N58" s="129">
        <f>(H58-'Launatöflur 1-01-2008'!H58)/'Launatöflur 1-01-2008'!H58</f>
        <v>0.08301746186853624</v>
      </c>
      <c r="O58" s="129">
        <f>(I58-'Launatöflur 1-01-2008'!I58)/'Launatöflur 1-01-2008'!I58</f>
        <v>0.08456444535002686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2002.296</v>
      </c>
      <c r="E59" s="36">
        <f t="shared" si="6"/>
        <v>2122.4292</v>
      </c>
      <c r="F59" s="36">
        <f t="shared" si="6"/>
        <v>2202.5256</v>
      </c>
      <c r="G59" s="36">
        <f t="shared" si="6"/>
        <v>2262.5922</v>
      </c>
      <c r="H59" s="36">
        <f t="shared" si="6"/>
        <v>2322.6588</v>
      </c>
      <c r="I59" s="36">
        <f t="shared" si="6"/>
        <v>2362.707</v>
      </c>
      <c r="J59" s="129">
        <f>(D59-'Launatöflur 1-01-2008'!D59)/'Launatöflur 1-01-2008'!D59</f>
        <v>0.0686405336921473</v>
      </c>
      <c r="K59" s="129">
        <f>(E59-'Launatöflur 1-01-2008'!E59)/'Launatöflur 1-01-2008'!E59</f>
        <v>0.0744926168655195</v>
      </c>
      <c r="L59" s="129">
        <f>(F59-'Launatöflur 1-01-2008'!F59)/'Launatöflur 1-01-2008'!F59</f>
        <v>0.07807436391881259</v>
      </c>
      <c r="M59" s="129">
        <f>(G59-'Launatöflur 1-01-2008'!G59)/'Launatöflur 1-01-2008'!G59</f>
        <v>0.08060587724363552</v>
      </c>
      <c r="N59" s="129">
        <f>(H59-'Launatöflur 1-01-2008'!H59)/'Launatöflur 1-01-2008'!H59</f>
        <v>0.08301746186853623</v>
      </c>
      <c r="O59" s="129">
        <f>(I59-'Launatöflur 1-01-2008'!I59)/'Launatöflur 1-01-2008'!I59</f>
        <v>0.08456444535002684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2757.548</v>
      </c>
      <c r="E60" s="36">
        <f t="shared" si="7"/>
        <v>2922.9945999999995</v>
      </c>
      <c r="F60" s="36">
        <f t="shared" si="7"/>
        <v>3033.3028</v>
      </c>
      <c r="G60" s="36">
        <f t="shared" si="7"/>
        <v>3116.0260999999996</v>
      </c>
      <c r="H60" s="36">
        <f t="shared" si="7"/>
        <v>3198.7493999999997</v>
      </c>
      <c r="I60" s="36">
        <f t="shared" si="7"/>
        <v>3253.9035</v>
      </c>
      <c r="J60" s="129">
        <f>(D60-'Launatöflur 1-01-2008'!D60)/'Launatöflur 1-01-2008'!D60</f>
        <v>0.06864053369214722</v>
      </c>
      <c r="K60" s="129">
        <f>(E60-'Launatöflur 1-01-2008'!E60)/'Launatöflur 1-01-2008'!E60</f>
        <v>0.07449261686551951</v>
      </c>
      <c r="L60" s="129">
        <f>(F60-'Launatöflur 1-01-2008'!F60)/'Launatöflur 1-01-2008'!F60</f>
        <v>0.07807436391881271</v>
      </c>
      <c r="M60" s="129">
        <f>(G60-'Launatöflur 1-01-2008'!G60)/'Launatöflur 1-01-2008'!G60</f>
        <v>0.08060587724363544</v>
      </c>
      <c r="N60" s="129">
        <f>(H60-'Launatöflur 1-01-2008'!H60)/'Launatöflur 1-01-2008'!H60</f>
        <v>0.08301746186853622</v>
      </c>
      <c r="O60" s="129">
        <f>(I60-'Launatöflur 1-01-2008'!I60)/'Launatöflur 1-01-2008'!I60</f>
        <v>0.0845644453500269</v>
      </c>
    </row>
    <row r="61" spans="1:15" ht="12.75">
      <c r="A61" s="45" t="s">
        <v>9</v>
      </c>
      <c r="B61" s="45"/>
      <c r="C61" s="45"/>
      <c r="D61" s="157">
        <f aca="true" t="shared" si="8" ref="D61:I61">ROUND(D51*0.009,0)</f>
        <v>1581</v>
      </c>
      <c r="E61" s="157">
        <f t="shared" si="8"/>
        <v>1676</v>
      </c>
      <c r="F61" s="157">
        <f t="shared" si="8"/>
        <v>1739</v>
      </c>
      <c r="G61" s="157">
        <f t="shared" si="8"/>
        <v>1786</v>
      </c>
      <c r="H61" s="157">
        <f t="shared" si="8"/>
        <v>1834</v>
      </c>
      <c r="I61" s="157">
        <f t="shared" si="8"/>
        <v>1865</v>
      </c>
      <c r="J61" s="129">
        <f>(D61-'Launatöflur 1-01-2008'!D61)/'Launatöflur 1-01-2008'!D61</f>
        <v>0.1824981301421092</v>
      </c>
      <c r="K61" s="129">
        <f>(E61-'Launatöflur 1-01-2008'!E61)/'Launatöflur 1-01-2008'!E61</f>
        <v>0.18278052223006352</v>
      </c>
      <c r="L61" s="129">
        <f>(F61-'Launatöflur 1-01-2008'!F61)/'Launatöflur 1-01-2008'!F61</f>
        <v>0.18218898708361658</v>
      </c>
      <c r="M61" s="129">
        <f>(G61-'Launatöflur 1-01-2008'!G61)/'Launatöflur 1-01-2008'!G61</f>
        <v>0.18199867637326275</v>
      </c>
      <c r="N61" s="129">
        <f>(H61-'Launatöflur 1-01-2008'!H61)/'Launatöflur 1-01-2008'!H61</f>
        <v>0.1824629271437782</v>
      </c>
      <c r="O61" s="129">
        <f>(I61-'Launatöflur 1-01-2008'!I61)/'Launatöflur 1-01-2008'!I61</f>
        <v>0.18262523779327838</v>
      </c>
    </row>
    <row r="62" spans="1:9" ht="12.75">
      <c r="A62" s="60"/>
      <c r="B62" s="60"/>
      <c r="C62" s="37"/>
      <c r="D62" s="61">
        <f aca="true" t="shared" si="9" ref="D62:I62">D59/D58</f>
        <v>1.7784000000000002</v>
      </c>
      <c r="E62" s="61">
        <f t="shared" si="9"/>
        <v>1.7784</v>
      </c>
      <c r="F62" s="61">
        <f t="shared" si="9"/>
        <v>1.7784</v>
      </c>
      <c r="G62" s="61">
        <f t="shared" si="9"/>
        <v>1.7784</v>
      </c>
      <c r="H62" s="61">
        <f t="shared" si="9"/>
        <v>1.7784000000000002</v>
      </c>
      <c r="I62" s="61">
        <f t="shared" si="9"/>
        <v>1.7783999999999998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59">
        <f>D58*0.2</f>
        <v>225.17948717948718</v>
      </c>
      <c r="E67" s="159">
        <f aca="true" t="shared" si="10" ref="E67:I68">E58*0.2</f>
        <v>238.6897435897436</v>
      </c>
      <c r="F67" s="159">
        <f t="shared" si="10"/>
        <v>247.6974358974359</v>
      </c>
      <c r="G67" s="159">
        <f t="shared" si="10"/>
        <v>254.4525641025641</v>
      </c>
      <c r="H67" s="159">
        <f t="shared" si="10"/>
        <v>261.2076923076923</v>
      </c>
      <c r="I67" s="159">
        <f t="shared" si="10"/>
        <v>265.7115384615385</v>
      </c>
      <c r="J67" s="129">
        <f>(D67-'Launatöflur 1-01-2008'!D67)/'Launatöflur 1-01-2008'!D67</f>
        <v>0.006349414021528214</v>
      </c>
      <c r="K67" s="129">
        <f>(E67-'Launatöflur 1-01-2008'!E67)/'Launatöflur 1-01-2008'!E67</f>
        <v>0.00634725190301423</v>
      </c>
      <c r="L67" s="129">
        <f>(F67-'Launatöflur 1-01-2008'!F67)/'Launatöflur 1-01-2008'!F67</f>
        <v>0.006349414021528296</v>
      </c>
      <c r="M67" s="129">
        <f>(G67-'Launatöflur 1-01-2008'!G67)/'Launatöflur 1-01-2008'!G67</f>
        <v>0.006348399930543689</v>
      </c>
      <c r="N67" s="129">
        <f>(H67-'Launatöflur 1-01-2008'!H67)/'Launatöflur 1-01-2008'!H67</f>
        <v>0.006347438292541155</v>
      </c>
      <c r="O67" s="129">
        <f>(I67-'Launatöflur 1-01-2008'!I67)/'Launatöflur 1-01-2008'!I67</f>
        <v>0.006348442900501022</v>
      </c>
    </row>
    <row r="68" spans="1:15" ht="12.75">
      <c r="A68" s="27" t="s">
        <v>48</v>
      </c>
      <c r="B68" s="60"/>
      <c r="C68" s="37"/>
      <c r="D68" s="159">
        <f>D59*0.2</f>
        <v>400.4592</v>
      </c>
      <c r="E68" s="159">
        <f t="shared" si="10"/>
        <v>424.48584000000005</v>
      </c>
      <c r="F68" s="159">
        <f t="shared" si="10"/>
        <v>440.50512000000003</v>
      </c>
      <c r="G68" s="159">
        <f t="shared" si="10"/>
        <v>452.51844000000006</v>
      </c>
      <c r="H68" s="159">
        <f t="shared" si="10"/>
        <v>464.5317600000001</v>
      </c>
      <c r="I68" s="159">
        <f t="shared" si="10"/>
        <v>472.5414</v>
      </c>
      <c r="J68" s="129">
        <f>(D68-'Launatöflur 1-01-2008'!D68)/'Launatöflur 1-01-2008'!D68</f>
        <v>0.1824605614752955</v>
      </c>
      <c r="K68" s="129">
        <f>(E68-'Launatöflur 1-01-2008'!E68)/'Launatöflur 1-01-2008'!E68</f>
        <v>0.18245802098604144</v>
      </c>
      <c r="L68" s="129">
        <f>(F68-'Launatöflur 1-01-2008'!F68)/'Launatöflur 1-01-2008'!F68</f>
        <v>0.1824605614752957</v>
      </c>
      <c r="M68" s="129">
        <f>(G68-'Launatöflur 1-01-2008'!G68)/'Launatöflur 1-01-2008'!G68</f>
        <v>0.18245936991838876</v>
      </c>
      <c r="N68" s="129">
        <f>(H68-'Launatöflur 1-01-2008'!H68)/'Launatöflur 1-01-2008'!H68</f>
        <v>0.1824582399937358</v>
      </c>
      <c r="O68" s="129">
        <f>(I68-'Launatöflur 1-01-2008'!I68)/'Launatöflur 1-01-2008'!I68</f>
        <v>0.18245942040808819</v>
      </c>
    </row>
    <row r="69" spans="1:15" ht="12.75">
      <c r="A69" s="27" t="s">
        <v>83</v>
      </c>
      <c r="B69" s="60"/>
      <c r="C69" s="37"/>
      <c r="D69" s="37">
        <f aca="true" t="shared" si="11" ref="D69:I69">D59-(D56/156)</f>
        <v>653.4370256410257</v>
      </c>
      <c r="E69" s="37">
        <f t="shared" si="11"/>
        <v>692.6215076923077</v>
      </c>
      <c r="F69" s="37">
        <f t="shared" si="11"/>
        <v>718.7948307692307</v>
      </c>
      <c r="G69" s="37">
        <f t="shared" si="11"/>
        <v>738.4575846153846</v>
      </c>
      <c r="H69" s="37">
        <f t="shared" si="11"/>
        <v>757.9793128205131</v>
      </c>
      <c r="I69" s="37">
        <f t="shared" si="11"/>
        <v>771.136487179487</v>
      </c>
      <c r="J69" s="129">
        <f>(D69-'Launatöflur 1-01-2008'!D70)/'Launatöflur 1-01-2008'!D70</f>
        <v>0.034648238863283276</v>
      </c>
      <c r="K69" s="129">
        <f>(E69-'Launatöflur 1-01-2008'!E70)/'Launatöflur 1-01-2008'!E70</f>
        <v>0.0419393664309423</v>
      </c>
      <c r="L69" s="129">
        <f>(F69-'Launatöflur 1-01-2008'!F70)/'Launatöflur 1-01-2008'!F70</f>
        <v>0.04662522639050045</v>
      </c>
      <c r="M69" s="129">
        <f>(G69-'Launatöflur 1-01-2008'!G70)/'Launatöflur 1-01-2008'!G70</f>
        <v>0.04988828344057506</v>
      </c>
      <c r="N69" s="129">
        <f>(H69-'Launatöflur 1-01-2008'!H70)/'Launatöflur 1-01-2008'!H70</f>
        <v>0.052805044966931225</v>
      </c>
      <c r="O69" s="129">
        <f>(I69-'Launatöflur 1-01-2008'!I70)/'Launatöflur 1-01-2008'!I70</f>
        <v>0.05473552760337485</v>
      </c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9" ht="12.75">
      <c r="A75" s="25"/>
      <c r="B75" s="18"/>
      <c r="D75" s="26"/>
      <c r="E75" s="61"/>
      <c r="F75" s="61"/>
      <c r="G75" s="61"/>
      <c r="H75" s="61"/>
      <c r="I75" s="61"/>
    </row>
    <row r="76" spans="1:11" s="38" customFormat="1" ht="12.75">
      <c r="A76" s="38" t="s">
        <v>109</v>
      </c>
      <c r="D76" s="39"/>
      <c r="E76" s="39"/>
      <c r="F76" s="39"/>
      <c r="G76" s="39"/>
      <c r="H76" s="39"/>
      <c r="I76" s="39"/>
      <c r="J76" s="39"/>
      <c r="K76"/>
    </row>
    <row r="77" spans="1:15" ht="12.75">
      <c r="A77" s="40" t="s">
        <v>37</v>
      </c>
      <c r="B77" s="62"/>
      <c r="C77" s="40"/>
      <c r="D77" s="63">
        <f aca="true" t="shared" si="12" ref="D77:I77">+D51</f>
        <v>175640</v>
      </c>
      <c r="E77" s="63">
        <f t="shared" si="12"/>
        <v>186178</v>
      </c>
      <c r="F77" s="63">
        <f t="shared" si="12"/>
        <v>193204</v>
      </c>
      <c r="G77" s="63">
        <f t="shared" si="12"/>
        <v>198473</v>
      </c>
      <c r="H77" s="63">
        <f t="shared" si="12"/>
        <v>203742</v>
      </c>
      <c r="I77" s="63">
        <f t="shared" si="12"/>
        <v>207255</v>
      </c>
      <c r="J77" s="129">
        <f>(D77-'Launatöflur 1-01-2008'!D80)/'Launatöflur 1-01-2008'!D80</f>
        <v>0.0686405336921473</v>
      </c>
      <c r="K77" s="129">
        <f>(E77-'Launatöflur 1-01-2008'!E80)/'Launatöflur 1-01-2008'!E80</f>
        <v>0.07449261686551953</v>
      </c>
      <c r="L77" s="129">
        <f>(F77-'Launatöflur 1-01-2008'!F80)/'Launatöflur 1-01-2008'!F80</f>
        <v>0.0780743639188126</v>
      </c>
      <c r="M77" s="129">
        <f>(G77-'Launatöflur 1-01-2008'!G80)/'Launatöflur 1-01-2008'!G80</f>
        <v>0.08060587724363547</v>
      </c>
      <c r="N77" s="129">
        <f>(H77-'Launatöflur 1-01-2008'!H80)/'Launatöflur 1-01-2008'!H80</f>
        <v>0.08301746186853622</v>
      </c>
      <c r="O77" s="129">
        <f>(I77-'Launatöflur 1-01-2008'!I80)/'Launatöflur 1-01-2008'!I80</f>
        <v>0.08456444535002684</v>
      </c>
    </row>
    <row r="78" spans="1:15" ht="12.75">
      <c r="A78" s="43" t="s">
        <v>38</v>
      </c>
      <c r="B78" s="34">
        <f>+$D$25</f>
        <v>0.175</v>
      </c>
      <c r="C78" s="35"/>
      <c r="D78" s="36">
        <f aca="true" t="shared" si="13" ref="D78:I78">+D77*$B$78</f>
        <v>30736.999999999996</v>
      </c>
      <c r="E78" s="36">
        <f t="shared" si="13"/>
        <v>32581.149999999998</v>
      </c>
      <c r="F78" s="36">
        <f t="shared" si="13"/>
        <v>33810.7</v>
      </c>
      <c r="G78" s="36">
        <f t="shared" si="13"/>
        <v>34732.774999999994</v>
      </c>
      <c r="H78" s="36">
        <f t="shared" si="13"/>
        <v>35654.85</v>
      </c>
      <c r="I78" s="36">
        <f t="shared" si="13"/>
        <v>36269.625</v>
      </c>
      <c r="J78" s="129">
        <f>(D78-'Launatöflur 1-01-2008'!D81)/'Launatöflur 1-01-2008'!D81</f>
        <v>0.06864053369214725</v>
      </c>
      <c r="K78" s="129">
        <f>(E78-'Launatöflur 1-01-2008'!E81)/'Launatöflur 1-01-2008'!E81</f>
        <v>0.0744926168655195</v>
      </c>
      <c r="L78" s="129">
        <f>(F78-'Launatöflur 1-01-2008'!F81)/'Launatöflur 1-01-2008'!F81</f>
        <v>0.07807436391881262</v>
      </c>
      <c r="M78" s="129">
        <f>(G78-'Launatöflur 1-01-2008'!G81)/'Launatöflur 1-01-2008'!G81</f>
        <v>0.08060587724363541</v>
      </c>
      <c r="N78" s="129">
        <f>(H78-'Launatöflur 1-01-2008'!H81)/'Launatöflur 1-01-2008'!H81</f>
        <v>0.0830174618685362</v>
      </c>
      <c r="O78" s="129">
        <f>(I78-'Launatöflur 1-01-2008'!I81)/'Launatöflur 1-01-2008'!I81</f>
        <v>0.08456444535002698</v>
      </c>
    </row>
    <row r="79" spans="1:15" s="50" customFormat="1" ht="12.75">
      <c r="A79" s="45" t="s">
        <v>39</v>
      </c>
      <c r="B79" s="46">
        <f>+$D$24</f>
        <v>0</v>
      </c>
      <c r="C79" s="47"/>
      <c r="D79" s="48">
        <f aca="true" t="shared" si="14" ref="D79:I79">+D85*B79</f>
        <v>0</v>
      </c>
      <c r="E79" s="48">
        <f t="shared" si="14"/>
        <v>0</v>
      </c>
      <c r="F79" s="48">
        <f t="shared" si="14"/>
        <v>0</v>
      </c>
      <c r="G79" s="48">
        <f t="shared" si="14"/>
        <v>0</v>
      </c>
      <c r="H79" s="48">
        <f t="shared" si="14"/>
        <v>0</v>
      </c>
      <c r="I79" s="48">
        <f t="shared" si="14"/>
        <v>0</v>
      </c>
      <c r="J79" s="129">
        <v>0</v>
      </c>
      <c r="K79" s="129">
        <v>0</v>
      </c>
      <c r="L79" s="129">
        <v>0</v>
      </c>
      <c r="M79" s="129">
        <v>0</v>
      </c>
      <c r="N79" s="129">
        <v>0</v>
      </c>
      <c r="O79" s="129">
        <v>0</v>
      </c>
    </row>
    <row r="80" spans="1:15" ht="12.75">
      <c r="A80" s="51" t="s">
        <v>40</v>
      </c>
      <c r="B80" s="52"/>
      <c r="C80" s="52"/>
      <c r="D80" s="53">
        <f aca="true" t="shared" si="15" ref="D80:I80">SUM(D77:D79)</f>
        <v>206377</v>
      </c>
      <c r="E80" s="53">
        <f t="shared" si="15"/>
        <v>218759.15</v>
      </c>
      <c r="F80" s="53">
        <f t="shared" si="15"/>
        <v>227014.7</v>
      </c>
      <c r="G80" s="53">
        <f t="shared" si="15"/>
        <v>233205.775</v>
      </c>
      <c r="H80" s="53">
        <f t="shared" si="15"/>
        <v>239396.85</v>
      </c>
      <c r="I80" s="53">
        <f t="shared" si="15"/>
        <v>243524.625</v>
      </c>
      <c r="J80" s="129">
        <f>(D80-'Launatöflur 1-01-2008'!D83)/'Launatöflur 1-01-2008'!D83</f>
        <v>0.06864053369214727</v>
      </c>
      <c r="K80" s="129">
        <f>(E80-'Launatöflur 1-01-2008'!E83)/'Launatöflur 1-01-2008'!E83</f>
        <v>0.07449261686551947</v>
      </c>
      <c r="L80" s="129">
        <f>(F80-'Launatöflur 1-01-2008'!F83)/'Launatöflur 1-01-2008'!F83</f>
        <v>0.07807436391881262</v>
      </c>
      <c r="M80" s="129">
        <f>(G80-'Launatöflur 1-01-2008'!G83)/'Launatöflur 1-01-2008'!G83</f>
        <v>0.08060587724363538</v>
      </c>
      <c r="N80" s="129">
        <f>(H80-'Launatöflur 1-01-2008'!H83)/'Launatöflur 1-01-2008'!H83</f>
        <v>0.08301746186853633</v>
      </c>
      <c r="O80" s="129">
        <f>(I80-'Launatöflur 1-01-2008'!I83)/'Launatöflur 1-01-2008'!I83</f>
        <v>0.0845644453500269</v>
      </c>
    </row>
    <row r="81" spans="1:15" ht="12.75">
      <c r="A81" s="43" t="s">
        <v>41</v>
      </c>
      <c r="B81" s="54">
        <f>+$D$29</f>
        <v>19</v>
      </c>
      <c r="C81" s="54"/>
      <c r="D81" s="49">
        <f aca="true" t="shared" si="16" ref="D81:I81">$B$81*D87</f>
        <v>30039</v>
      </c>
      <c r="E81" s="49">
        <f t="shared" si="16"/>
        <v>31844</v>
      </c>
      <c r="F81" s="49">
        <f t="shared" si="16"/>
        <v>33041</v>
      </c>
      <c r="G81" s="49">
        <f t="shared" si="16"/>
        <v>33934</v>
      </c>
      <c r="H81" s="49">
        <f t="shared" si="16"/>
        <v>34846</v>
      </c>
      <c r="I81" s="49">
        <f t="shared" si="16"/>
        <v>35435</v>
      </c>
      <c r="J81" s="129">
        <f>(D81-'Launatöflur 1-01-2008'!D84)/'Launatöflur 1-01-2008'!D84</f>
        <v>0.1824981301421092</v>
      </c>
      <c r="K81" s="129">
        <f>(E81-'Launatöflur 1-01-2008'!E84)/'Launatöflur 1-01-2008'!E84</f>
        <v>0.18278052223006352</v>
      </c>
      <c r="L81" s="129">
        <f>(F81-'Launatöflur 1-01-2008'!F84)/'Launatöflur 1-01-2008'!F84</f>
        <v>0.18218898708361658</v>
      </c>
      <c r="M81" s="129">
        <f>(G81-'Launatöflur 1-01-2008'!G84)/'Launatöflur 1-01-2008'!G84</f>
        <v>0.18199867637326275</v>
      </c>
      <c r="N81" s="129">
        <f>(H81-'Launatöflur 1-01-2008'!H84)/'Launatöflur 1-01-2008'!H84</f>
        <v>0.1824629271437782</v>
      </c>
      <c r="O81" s="129">
        <f>(I81-'Launatöflur 1-01-2008'!I84)/'Launatöflur 1-01-2008'!I84</f>
        <v>0.18262523779327838</v>
      </c>
    </row>
    <row r="82" spans="1:15" ht="13.5" thickBot="1">
      <c r="A82" s="56"/>
      <c r="B82" s="40"/>
      <c r="C82" s="40"/>
      <c r="D82" s="65">
        <f aca="true" t="shared" si="17" ref="D82:I82">SUM(D80:D81)</f>
        <v>236416</v>
      </c>
      <c r="E82" s="65">
        <f t="shared" si="17"/>
        <v>250603.15</v>
      </c>
      <c r="F82" s="65">
        <f t="shared" si="17"/>
        <v>260055.7</v>
      </c>
      <c r="G82" s="65">
        <f t="shared" si="17"/>
        <v>267139.775</v>
      </c>
      <c r="H82" s="65">
        <f t="shared" si="17"/>
        <v>274242.85</v>
      </c>
      <c r="I82" s="65">
        <f t="shared" si="17"/>
        <v>278959.625</v>
      </c>
      <c r="J82" s="129">
        <f>(D82-'Launatöflur 1-01-2008'!D85)/'Launatöflur 1-01-2008'!D85</f>
        <v>0.08187625899984168</v>
      </c>
      <c r="K82" s="129">
        <f>(E82-'Launatöflur 1-01-2008'!E85)/'Launatöflur 1-01-2008'!E85</f>
        <v>0.08714004947089876</v>
      </c>
      <c r="L82" s="129">
        <f>(F82-'Launatöflur 1-01-2008'!F85)/'Launatöflur 1-01-2008'!F85</f>
        <v>0.09027401158385949</v>
      </c>
      <c r="M82" s="129">
        <f>(G82-'Launatöflur 1-01-2008'!G85)/'Launatöflur 1-01-2008'!G85</f>
        <v>0.09251040588808661</v>
      </c>
      <c r="N82" s="129">
        <f>(H82-'Launatöflur 1-01-2008'!H85)/'Launatöflur 1-01-2008'!H85</f>
        <v>0.09471558995273999</v>
      </c>
      <c r="O82" s="129">
        <f>(I82-'Launatöflur 1-01-2008'!I85)/'Launatöflur 1-01-2008'!I85</f>
        <v>0.09610942721915754</v>
      </c>
    </row>
    <row r="83" spans="1:15" ht="13.5" thickTop="1">
      <c r="A83" s="56"/>
      <c r="B83" s="40"/>
      <c r="C83" s="40"/>
      <c r="D83" s="66"/>
      <c r="E83" s="66"/>
      <c r="F83" s="66"/>
      <c r="G83" s="66"/>
      <c r="H83" s="66"/>
      <c r="I83" s="66"/>
      <c r="J83" s="129"/>
      <c r="K83" s="129"/>
      <c r="L83" s="129"/>
      <c r="M83" s="129"/>
      <c r="N83" s="129"/>
      <c r="O83" s="129"/>
    </row>
    <row r="84" spans="1:15" ht="12.75">
      <c r="A84" s="40" t="s">
        <v>42</v>
      </c>
      <c r="B84" s="40"/>
      <c r="C84" s="40"/>
      <c r="D84" s="58">
        <f aca="true" t="shared" si="18" ref="D84:I84">+(D77+D78)*$D$14</f>
        <v>1322.929487179487</v>
      </c>
      <c r="E84" s="58">
        <f t="shared" si="18"/>
        <v>1402.3022435897435</v>
      </c>
      <c r="F84" s="58">
        <f t="shared" si="18"/>
        <v>1455.2224358974358</v>
      </c>
      <c r="G84" s="58">
        <f t="shared" si="18"/>
        <v>1494.908814102564</v>
      </c>
      <c r="H84" s="58">
        <f t="shared" si="18"/>
        <v>1534.5951923076923</v>
      </c>
      <c r="I84" s="58">
        <f t="shared" si="18"/>
        <v>1561.0552884615383</v>
      </c>
      <c r="J84" s="129">
        <f>(D84-'Launatöflur 1-01-2008'!D87)/'Launatöflur 1-01-2008'!D87</f>
        <v>0.06864053369214729</v>
      </c>
      <c r="K84" s="129">
        <f>(E84-'Launatöflur 1-01-2008'!E87)/'Launatöflur 1-01-2008'!E87</f>
        <v>0.07449261686551949</v>
      </c>
      <c r="L84" s="129">
        <f>(F84-'Launatöflur 1-01-2008'!F87)/'Launatöflur 1-01-2008'!F87</f>
        <v>0.07807436391881249</v>
      </c>
      <c r="M84" s="129">
        <f>(G84-'Launatöflur 1-01-2008'!G87)/'Launatöflur 1-01-2008'!G87</f>
        <v>0.08060587724363534</v>
      </c>
      <c r="N84" s="129">
        <f>(H84-'Launatöflur 1-01-2008'!H87)/'Launatöflur 1-01-2008'!H87</f>
        <v>0.08301746186853626</v>
      </c>
      <c r="O84" s="129">
        <f>(I84-'Launatöflur 1-01-2008'!I87)/'Launatöflur 1-01-2008'!I87</f>
        <v>0.08456444535002686</v>
      </c>
    </row>
    <row r="85" spans="1:15" ht="12.75">
      <c r="A85" s="43" t="s">
        <v>44</v>
      </c>
      <c r="B85" s="43"/>
      <c r="C85" s="43"/>
      <c r="D85" s="36">
        <f aca="true" t="shared" si="19" ref="D85:I85">+D77*$D$15</f>
        <v>2002.296</v>
      </c>
      <c r="E85" s="36">
        <f t="shared" si="19"/>
        <v>2122.4292</v>
      </c>
      <c r="F85" s="36">
        <f t="shared" si="19"/>
        <v>2202.5256</v>
      </c>
      <c r="G85" s="36">
        <f t="shared" si="19"/>
        <v>2262.5922</v>
      </c>
      <c r="H85" s="36">
        <f t="shared" si="19"/>
        <v>2322.6588</v>
      </c>
      <c r="I85" s="36">
        <f t="shared" si="19"/>
        <v>2362.707</v>
      </c>
      <c r="J85" s="129">
        <f>(D85-'Launatöflur 1-01-2008'!D88)/'Launatöflur 1-01-2008'!D88</f>
        <v>0.0686405336921473</v>
      </c>
      <c r="K85" s="129">
        <f>(E85-'Launatöflur 1-01-2008'!E88)/'Launatöflur 1-01-2008'!E88</f>
        <v>0.0744926168655195</v>
      </c>
      <c r="L85" s="129">
        <f>(F85-'Launatöflur 1-01-2008'!F88)/'Launatöflur 1-01-2008'!F88</f>
        <v>0.07807436391881259</v>
      </c>
      <c r="M85" s="129">
        <f>(G85-'Launatöflur 1-01-2008'!G88)/'Launatöflur 1-01-2008'!G88</f>
        <v>0.08060587724363552</v>
      </c>
      <c r="N85" s="129">
        <f>(H85-'Launatöflur 1-01-2008'!H88)/'Launatöflur 1-01-2008'!H88</f>
        <v>0.08301746186853623</v>
      </c>
      <c r="O85" s="129">
        <f>(I85-'Launatöflur 1-01-2008'!I88)/'Launatöflur 1-01-2008'!I88</f>
        <v>0.08456444535002684</v>
      </c>
    </row>
    <row r="86" spans="1:15" ht="12.75">
      <c r="A86" s="43" t="s">
        <v>46</v>
      </c>
      <c r="B86" s="43"/>
      <c r="C86" s="43"/>
      <c r="D86" s="36">
        <f aca="true" t="shared" si="20" ref="D86:I86">+D77*$D$16</f>
        <v>2757.548</v>
      </c>
      <c r="E86" s="36">
        <f t="shared" si="20"/>
        <v>2922.9945999999995</v>
      </c>
      <c r="F86" s="36">
        <f t="shared" si="20"/>
        <v>3033.3028</v>
      </c>
      <c r="G86" s="36">
        <f t="shared" si="20"/>
        <v>3116.0260999999996</v>
      </c>
      <c r="H86" s="36">
        <f t="shared" si="20"/>
        <v>3198.7493999999997</v>
      </c>
      <c r="I86" s="36">
        <f t="shared" si="20"/>
        <v>3253.9035</v>
      </c>
      <c r="J86" s="129">
        <f>(D86-'Launatöflur 1-01-2008'!D89)/'Launatöflur 1-01-2008'!D89</f>
        <v>0.06864053369214722</v>
      </c>
      <c r="K86" s="129">
        <f>(E86-'Launatöflur 1-01-2008'!E89)/'Launatöflur 1-01-2008'!E89</f>
        <v>0.07449261686551951</v>
      </c>
      <c r="L86" s="129">
        <f>(F86-'Launatöflur 1-01-2008'!F89)/'Launatöflur 1-01-2008'!F89</f>
        <v>0.07807436391881271</v>
      </c>
      <c r="M86" s="129">
        <f>(G86-'Launatöflur 1-01-2008'!G89)/'Launatöflur 1-01-2008'!G89</f>
        <v>0.08060587724363544</v>
      </c>
      <c r="N86" s="129">
        <f>(H86-'Launatöflur 1-01-2008'!H89)/'Launatöflur 1-01-2008'!H89</f>
        <v>0.08301746186853622</v>
      </c>
      <c r="O86" s="129">
        <f>(I86-'Launatöflur 1-01-2008'!I89)/'Launatöflur 1-01-2008'!I89</f>
        <v>0.0845644453500269</v>
      </c>
    </row>
    <row r="87" spans="1:15" ht="12.75">
      <c r="A87" s="45" t="s">
        <v>9</v>
      </c>
      <c r="B87" s="45"/>
      <c r="C87" s="45"/>
      <c r="D87" s="157">
        <f aca="true" t="shared" si="21" ref="D87:I87">ROUND(D77*0.009,0)</f>
        <v>1581</v>
      </c>
      <c r="E87" s="157">
        <f t="shared" si="21"/>
        <v>1676</v>
      </c>
      <c r="F87" s="157">
        <f t="shared" si="21"/>
        <v>1739</v>
      </c>
      <c r="G87" s="157">
        <f t="shared" si="21"/>
        <v>1786</v>
      </c>
      <c r="H87" s="157">
        <f t="shared" si="21"/>
        <v>1834</v>
      </c>
      <c r="I87" s="157">
        <f t="shared" si="21"/>
        <v>1865</v>
      </c>
      <c r="J87" s="129">
        <f>(D87-'Launatöflur 1-01-2008'!D90)/'Launatöflur 1-01-2008'!D90</f>
        <v>0.1824981301421092</v>
      </c>
      <c r="K87" s="129">
        <f>(E87-'Launatöflur 1-01-2008'!E90)/'Launatöflur 1-01-2008'!E90</f>
        <v>0.18278052223006352</v>
      </c>
      <c r="L87" s="129">
        <f>(F87-'Launatöflur 1-01-2008'!F90)/'Launatöflur 1-01-2008'!F90</f>
        <v>0.18218898708361658</v>
      </c>
      <c r="M87" s="129">
        <f>(G87-'Launatöflur 1-01-2008'!G90)/'Launatöflur 1-01-2008'!G90</f>
        <v>0.18199867637326275</v>
      </c>
      <c r="N87" s="129">
        <f>(H87-'Launatöflur 1-01-2008'!H90)/'Launatöflur 1-01-2008'!H90</f>
        <v>0.1824629271437782</v>
      </c>
      <c r="O87" s="129">
        <f>(I87-'Launatöflur 1-01-2008'!I90)/'Launatöflur 1-01-2008'!I90</f>
        <v>0.18262523779327838</v>
      </c>
    </row>
    <row r="88" spans="1:10" ht="12.75">
      <c r="A88" s="60"/>
      <c r="B88" s="60"/>
      <c r="C88" s="37"/>
      <c r="D88" s="67">
        <f aca="true" t="shared" si="22" ref="D88:I88">D85/D84</f>
        <v>1.5135319148936173</v>
      </c>
      <c r="E88" s="67">
        <f t="shared" si="22"/>
        <v>1.513531914893617</v>
      </c>
      <c r="F88" s="67">
        <f t="shared" si="22"/>
        <v>1.513531914893617</v>
      </c>
      <c r="G88" s="67">
        <f t="shared" si="22"/>
        <v>1.513531914893617</v>
      </c>
      <c r="H88" s="67">
        <f t="shared" si="22"/>
        <v>1.513531914893617</v>
      </c>
      <c r="I88" s="67">
        <f t="shared" si="22"/>
        <v>1.513531914893617</v>
      </c>
      <c r="J88" s="129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15" ht="12.75">
      <c r="A93" s="27" t="s">
        <v>47</v>
      </c>
      <c r="B93" s="68"/>
      <c r="C93" s="37"/>
      <c r="D93" s="159">
        <f aca="true" t="shared" si="23" ref="D93:I94">D67</f>
        <v>225.17948717948718</v>
      </c>
      <c r="E93" s="159">
        <f t="shared" si="23"/>
        <v>238.6897435897436</v>
      </c>
      <c r="F93" s="159">
        <f t="shared" si="23"/>
        <v>247.6974358974359</v>
      </c>
      <c r="G93" s="159">
        <f t="shared" si="23"/>
        <v>254.4525641025641</v>
      </c>
      <c r="H93" s="159">
        <f t="shared" si="23"/>
        <v>261.2076923076923</v>
      </c>
      <c r="I93" s="159">
        <f t="shared" si="23"/>
        <v>265.7115384615385</v>
      </c>
      <c r="J93" s="129">
        <f>(D93-'Launatöflur 1-01-2008'!D96)/'Launatöflur 1-01-2008'!D96</f>
        <v>0.006349414021528214</v>
      </c>
      <c r="K93" s="129">
        <f>(E93-'Launatöflur 1-01-2008'!E96)/'Launatöflur 1-01-2008'!E96</f>
        <v>0.00634725190301423</v>
      </c>
      <c r="L93" s="129">
        <f>(F93-'Launatöflur 1-01-2008'!F96)/'Launatöflur 1-01-2008'!F96</f>
        <v>0.006349414021528296</v>
      </c>
      <c r="M93" s="129">
        <f>(G93-'Launatöflur 1-01-2008'!G96)/'Launatöflur 1-01-2008'!G96</f>
        <v>0.006348399930543689</v>
      </c>
      <c r="N93" s="129">
        <f>(H93-'Launatöflur 1-01-2008'!H96)/'Launatöflur 1-01-2008'!H96</f>
        <v>0.006347438292541155</v>
      </c>
      <c r="O93" s="129">
        <f>(I93-'Launatöflur 1-01-2008'!I96)/'Launatöflur 1-01-2008'!I96</f>
        <v>0.006348442900501022</v>
      </c>
    </row>
    <row r="94" spans="1:15" ht="12.75">
      <c r="A94" s="27" t="s">
        <v>48</v>
      </c>
      <c r="B94" s="68"/>
      <c r="C94" s="37"/>
      <c r="D94" s="159">
        <f t="shared" si="23"/>
        <v>400.4592</v>
      </c>
      <c r="E94" s="159">
        <f t="shared" si="23"/>
        <v>424.48584000000005</v>
      </c>
      <c r="F94" s="159">
        <f t="shared" si="23"/>
        <v>440.50512000000003</v>
      </c>
      <c r="G94" s="159">
        <f t="shared" si="23"/>
        <v>452.51844000000006</v>
      </c>
      <c r="H94" s="159">
        <f t="shared" si="23"/>
        <v>464.5317600000001</v>
      </c>
      <c r="I94" s="159">
        <f t="shared" si="23"/>
        <v>472.5414</v>
      </c>
      <c r="J94" s="129">
        <f>(D94-'Launatöflur 1-01-2008'!D97)/'Launatöflur 1-01-2008'!D97</f>
        <v>0.1824605614752955</v>
      </c>
      <c r="K94" s="129">
        <f>(E94-'Launatöflur 1-01-2008'!E97)/'Launatöflur 1-01-2008'!E97</f>
        <v>0.18245802098604144</v>
      </c>
      <c r="L94" s="129">
        <f>(F94-'Launatöflur 1-01-2008'!F97)/'Launatöflur 1-01-2008'!F97</f>
        <v>0.1824605614752957</v>
      </c>
      <c r="M94" s="129">
        <f>(G94-'Launatöflur 1-01-2008'!G97)/'Launatöflur 1-01-2008'!G97</f>
        <v>0.18245936991838876</v>
      </c>
      <c r="N94" s="129">
        <f>(H94-'Launatöflur 1-01-2008'!H97)/'Launatöflur 1-01-2008'!H97</f>
        <v>0.1824582399937358</v>
      </c>
      <c r="O94" s="129">
        <f>(I94-'Launatöflur 1-01-2008'!I97)/'Launatöflur 1-01-2008'!I97</f>
        <v>0.18245942040808819</v>
      </c>
    </row>
    <row r="95" spans="1:15" ht="12.75">
      <c r="A95" s="33" t="s">
        <v>84</v>
      </c>
      <c r="D95" s="37">
        <f aca="true" t="shared" si="24" ref="D95:I95">D85-(D82/156)</f>
        <v>486.8088205128206</v>
      </c>
      <c r="E95" s="37">
        <f t="shared" si="24"/>
        <v>515.9987512820514</v>
      </c>
      <c r="F95" s="37">
        <f t="shared" si="24"/>
        <v>535.5018820512819</v>
      </c>
      <c r="G95" s="37">
        <f t="shared" si="24"/>
        <v>550.1577448717949</v>
      </c>
      <c r="H95" s="37">
        <f t="shared" si="24"/>
        <v>564.6918128205132</v>
      </c>
      <c r="I95" s="37">
        <f t="shared" si="24"/>
        <v>574.5042756410255</v>
      </c>
      <c r="J95" s="129">
        <f>(D95-'Launatöflur 1-01-2008'!D100)/'Launatöflur 1-01-2008'!D100</f>
        <v>0.02943364836945798</v>
      </c>
      <c r="K95" s="129">
        <f>(E95-'Launatöflur 1-01-2008'!E100)/'Launatöflur 1-01-2008'!E100</f>
        <v>0.036936363520420235</v>
      </c>
      <c r="L95" s="129">
        <f>(F95-'Launatöflur 1-01-2008'!F100)/'Launatöflur 1-01-2008'!F100</f>
        <v>0.041785714646162285</v>
      </c>
      <c r="M95" s="129">
        <f>(G95-'Launatöflur 1-01-2008'!G100)/'Launatöflur 1-01-2008'!G100</f>
        <v>0.04515760017822458</v>
      </c>
      <c r="N95" s="129">
        <f>(H95-'Launatöflur 1-01-2008'!H100)/'Launatöflur 1-01-2008'!H100</f>
        <v>0.04814864819350962</v>
      </c>
      <c r="O95" s="129">
        <f>(I95-'Launatöflur 1-01-2008'!I100)/'Launatöflur 1-01-2008'!I100</f>
        <v>0.05013669357787011</v>
      </c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7" spans="1:9" ht="12.75">
      <c r="A97" s="60"/>
      <c r="B97" s="60"/>
      <c r="C97" s="37"/>
      <c r="D97" s="67"/>
      <c r="E97" s="67"/>
      <c r="F97" s="67"/>
      <c r="G97" s="67"/>
      <c r="H97" s="67"/>
      <c r="I97" s="67"/>
    </row>
    <row r="99" ht="12.75">
      <c r="I99" s="36"/>
    </row>
    <row r="100" spans="1:9" ht="12.75">
      <c r="A100" s="38" t="s">
        <v>93</v>
      </c>
      <c r="B100" s="38"/>
      <c r="C100" s="38"/>
      <c r="D100" s="39"/>
      <c r="E100" s="39"/>
      <c r="F100" s="39"/>
      <c r="G100" s="39"/>
      <c r="H100" s="39"/>
      <c r="I100" s="39"/>
    </row>
    <row r="101" spans="1:15" ht="12.75">
      <c r="A101" s="40" t="s">
        <v>37</v>
      </c>
      <c r="B101" s="62"/>
      <c r="C101" s="40"/>
      <c r="D101" s="63">
        <f aca="true" t="shared" si="25" ref="D101:I101">D77</f>
        <v>175640</v>
      </c>
      <c r="E101" s="63">
        <f t="shared" si="25"/>
        <v>186178</v>
      </c>
      <c r="F101" s="63">
        <f t="shared" si="25"/>
        <v>193204</v>
      </c>
      <c r="G101" s="63">
        <f t="shared" si="25"/>
        <v>198473</v>
      </c>
      <c r="H101" s="63">
        <f t="shared" si="25"/>
        <v>203742</v>
      </c>
      <c r="I101" s="63">
        <f t="shared" si="25"/>
        <v>207255</v>
      </c>
      <c r="J101" s="129">
        <f>(D101-'Launatöflur 1-01-2008'!D107)/'Launatöflur 1-01-2008'!D107</f>
        <v>0.0686405336921473</v>
      </c>
      <c r="K101" s="129">
        <f>(E101-'Launatöflur 1-01-2008'!E107)/'Launatöflur 1-01-2008'!E107</f>
        <v>0.07449261686551953</v>
      </c>
      <c r="L101" s="129">
        <f>(F101-'Launatöflur 1-01-2008'!F107)/'Launatöflur 1-01-2008'!F107</f>
        <v>0.0780743639188126</v>
      </c>
      <c r="M101" s="129">
        <f>(G101-'Launatöflur 1-01-2008'!G107)/'Launatöflur 1-01-2008'!G107</f>
        <v>0.08060587724363547</v>
      </c>
      <c r="N101" s="129">
        <f>(H101-'Launatöflur 1-01-2008'!H107)/'Launatöflur 1-01-2008'!H107</f>
        <v>0.08301746186853622</v>
      </c>
      <c r="O101" s="129">
        <f>(I101-'Launatöflur 1-01-2008'!I107)/'Launatöflur 1-01-2008'!I107</f>
        <v>0.08456444535002684</v>
      </c>
    </row>
    <row r="102" spans="1:15" ht="12.75">
      <c r="A102" s="43" t="s">
        <v>38</v>
      </c>
      <c r="B102" s="34">
        <f>+$D$26</f>
        <v>0.4074</v>
      </c>
      <c r="C102" s="35"/>
      <c r="D102" s="36">
        <f aca="true" t="shared" si="26" ref="D102:I102">+D101*$B$102</f>
        <v>71555.736</v>
      </c>
      <c r="E102" s="36">
        <f t="shared" si="26"/>
        <v>75848.9172</v>
      </c>
      <c r="F102" s="36">
        <f t="shared" si="26"/>
        <v>78711.3096</v>
      </c>
      <c r="G102" s="36">
        <f t="shared" si="26"/>
        <v>80857.9002</v>
      </c>
      <c r="H102" s="36">
        <f t="shared" si="26"/>
        <v>83004.4908</v>
      </c>
      <c r="I102" s="36">
        <f t="shared" si="26"/>
        <v>84435.68699999999</v>
      </c>
      <c r="J102" s="129">
        <f>(D102-'Launatöflur 1-01-2008'!D108)/'Launatöflur 1-01-2008'!D108</f>
        <v>0.06864053369214737</v>
      </c>
      <c r="K102" s="129">
        <f>(E102-'Launatöflur 1-01-2008'!E108)/'Launatöflur 1-01-2008'!E108</f>
        <v>0.07449261686551961</v>
      </c>
      <c r="L102" s="129">
        <f>(F102-'Launatöflur 1-01-2008'!F108)/'Launatöflur 1-01-2008'!F108</f>
        <v>0.0780743639188126</v>
      </c>
      <c r="M102" s="129">
        <f>(G102-'Launatöflur 1-01-2008'!G108)/'Launatöflur 1-01-2008'!G108</f>
        <v>0.08060587724363548</v>
      </c>
      <c r="N102" s="129">
        <f>(H102-'Launatöflur 1-01-2008'!H108)/'Launatöflur 1-01-2008'!H108</f>
        <v>0.08301746186853626</v>
      </c>
      <c r="O102" s="129">
        <f>(I102-'Launatöflur 1-01-2008'!I108)/'Launatöflur 1-01-2008'!I108</f>
        <v>0.08456444535002677</v>
      </c>
    </row>
    <row r="103" spans="1:15" ht="12.75">
      <c r="A103" s="45" t="s">
        <v>39</v>
      </c>
      <c r="B103" s="46">
        <f>+$D$24</f>
        <v>0</v>
      </c>
      <c r="C103" s="47"/>
      <c r="D103" s="48">
        <f aca="true" t="shared" si="27" ref="D103:I103">+D109*B103</f>
        <v>0</v>
      </c>
      <c r="E103" s="48">
        <f t="shared" si="27"/>
        <v>0</v>
      </c>
      <c r="F103" s="48">
        <f t="shared" si="27"/>
        <v>0</v>
      </c>
      <c r="G103" s="48">
        <f t="shared" si="27"/>
        <v>0</v>
      </c>
      <c r="H103" s="48">
        <f t="shared" si="27"/>
        <v>0</v>
      </c>
      <c r="I103" s="48">
        <f t="shared" si="27"/>
        <v>0</v>
      </c>
      <c r="J103" s="129"/>
      <c r="K103" s="129"/>
      <c r="L103" s="129"/>
      <c r="M103" s="129"/>
      <c r="N103" s="129"/>
      <c r="O103" s="129"/>
    </row>
    <row r="104" spans="1:15" ht="12.75">
      <c r="A104" s="51" t="s">
        <v>40</v>
      </c>
      <c r="B104" s="52"/>
      <c r="C104" s="52"/>
      <c r="D104" s="53">
        <f aca="true" t="shared" si="28" ref="D104:I104">SUM(D101:D103)</f>
        <v>247195.736</v>
      </c>
      <c r="E104" s="53">
        <f t="shared" si="28"/>
        <v>262026.9172</v>
      </c>
      <c r="F104" s="53">
        <f t="shared" si="28"/>
        <v>271915.3096</v>
      </c>
      <c r="G104" s="53">
        <f t="shared" si="28"/>
        <v>279330.90020000003</v>
      </c>
      <c r="H104" s="53">
        <f t="shared" si="28"/>
        <v>286746.4908</v>
      </c>
      <c r="I104" s="53">
        <f t="shared" si="28"/>
        <v>291690.687</v>
      </c>
      <c r="J104" s="129">
        <f>(D104-'Launatöflur 1-01-2008'!D110)/'Launatöflur 1-01-2008'!D110</f>
        <v>0.06864053369214725</v>
      </c>
      <c r="K104" s="129">
        <f>(E104-'Launatöflur 1-01-2008'!E110)/'Launatöflur 1-01-2008'!E110</f>
        <v>0.07449261686551956</v>
      </c>
      <c r="L104" s="129">
        <f>(F104-'Launatöflur 1-01-2008'!F110)/'Launatöflur 1-01-2008'!F110</f>
        <v>0.07807436391881262</v>
      </c>
      <c r="M104" s="129">
        <f>(G104-'Launatöflur 1-01-2008'!G110)/'Launatöflur 1-01-2008'!G110</f>
        <v>0.08060587724363558</v>
      </c>
      <c r="N104" s="129">
        <f>(H104-'Launatöflur 1-01-2008'!H110)/'Launatöflur 1-01-2008'!H110</f>
        <v>0.08301746186853647</v>
      </c>
      <c r="O104" s="129">
        <f>(I104-'Launatöflur 1-01-2008'!I110)/'Launatöflur 1-01-2008'!I110</f>
        <v>0.08456444535002677</v>
      </c>
    </row>
    <row r="105" spans="1:15" ht="12.75">
      <c r="A105" s="43" t="s">
        <v>41</v>
      </c>
      <c r="B105" s="54">
        <f>+$D$30</f>
        <v>18</v>
      </c>
      <c r="C105" s="54"/>
      <c r="D105" s="55">
        <f aca="true" t="shared" si="29" ref="D105:I105">$B$105*D111</f>
        <v>28458</v>
      </c>
      <c r="E105" s="55">
        <f t="shared" si="29"/>
        <v>30168</v>
      </c>
      <c r="F105" s="55">
        <f t="shared" si="29"/>
        <v>31302</v>
      </c>
      <c r="G105" s="55">
        <f t="shared" si="29"/>
        <v>32148</v>
      </c>
      <c r="H105" s="55">
        <f t="shared" si="29"/>
        <v>33012</v>
      </c>
      <c r="I105" s="55">
        <f t="shared" si="29"/>
        <v>33570</v>
      </c>
      <c r="J105" s="129">
        <f>(D105-'Launatöflur 1-01-2008'!D111)/'Launatöflur 1-01-2008'!D111</f>
        <v>0.1824981301421092</v>
      </c>
      <c r="K105" s="129">
        <f>(E105-'Launatöflur 1-01-2008'!E111)/'Launatöflur 1-01-2008'!E111</f>
        <v>0.18278052223006352</v>
      </c>
      <c r="L105" s="129">
        <f>(F105-'Launatöflur 1-01-2008'!F111)/'Launatöflur 1-01-2008'!F111</f>
        <v>0.18218898708361658</v>
      </c>
      <c r="M105" s="129">
        <f>(G105-'Launatöflur 1-01-2008'!G111)/'Launatöflur 1-01-2008'!G111</f>
        <v>0.18199867637326275</v>
      </c>
      <c r="N105" s="129">
        <f>(H105-'Launatöflur 1-01-2008'!H111)/'Launatöflur 1-01-2008'!H111</f>
        <v>0.1824629271437782</v>
      </c>
      <c r="O105" s="129">
        <f>(I105-'Launatöflur 1-01-2008'!I111)/'Launatöflur 1-01-2008'!I111</f>
        <v>0.18262523779327838</v>
      </c>
    </row>
    <row r="106" spans="1:15" ht="13.5" thickBot="1">
      <c r="A106" s="56"/>
      <c r="B106" s="40"/>
      <c r="C106" s="40"/>
      <c r="D106" s="65">
        <f aca="true" t="shared" si="30" ref="D106:I106">SUM(D104:D105)</f>
        <v>275653.73600000003</v>
      </c>
      <c r="E106" s="65">
        <f t="shared" si="30"/>
        <v>292194.9172</v>
      </c>
      <c r="F106" s="65">
        <f t="shared" si="30"/>
        <v>303217.3096</v>
      </c>
      <c r="G106" s="65">
        <f t="shared" si="30"/>
        <v>311478.90020000003</v>
      </c>
      <c r="H106" s="65">
        <f t="shared" si="30"/>
        <v>319758.4908</v>
      </c>
      <c r="I106" s="65">
        <f t="shared" si="30"/>
        <v>325260.687</v>
      </c>
      <c r="J106" s="129">
        <f>(D106-'Launatöflur 1-01-2008'!D112)/'Launatöflur 1-01-2008'!D112</f>
        <v>0.07936985686078185</v>
      </c>
      <c r="K106" s="129">
        <f>(E106-'Launatöflur 1-01-2008'!E112)/'Launatöflur 1-01-2008'!E112</f>
        <v>0.08474625081508613</v>
      </c>
      <c r="L106" s="129">
        <f>(F106-'Launatöflur 1-01-2008'!F112)/'Launatöflur 1-01-2008'!F112</f>
        <v>0.08796577274218782</v>
      </c>
      <c r="M106" s="129">
        <f>(G106-'Launatöflur 1-01-2008'!G112)/'Launatöflur 1-01-2008'!G112</f>
        <v>0.090258490971545</v>
      </c>
      <c r="N106" s="129">
        <f>(H106-'Launatöflur 1-01-2008'!H112)/'Launatöflur 1-01-2008'!H112</f>
        <v>0.0925031732979979</v>
      </c>
      <c r="O106" s="129">
        <f>(I106-'Launatöflur 1-01-2008'!I112)/'Launatöflur 1-01-2008'!I112</f>
        <v>0.0939261737115077</v>
      </c>
    </row>
    <row r="107" spans="1:15" ht="13.5" thickTop="1">
      <c r="A107" s="56"/>
      <c r="B107" s="40"/>
      <c r="C107" s="40"/>
      <c r="D107" s="66"/>
      <c r="E107" s="66"/>
      <c r="F107" s="66"/>
      <c r="G107" s="66"/>
      <c r="H107" s="66"/>
      <c r="I107" s="66"/>
      <c r="J107" s="129"/>
      <c r="K107" s="129"/>
      <c r="L107" s="129"/>
      <c r="M107" s="129"/>
      <c r="N107" s="129"/>
      <c r="O107" s="129"/>
    </row>
    <row r="108" spans="1:15" ht="12.75">
      <c r="A108" s="40" t="s">
        <v>42</v>
      </c>
      <c r="B108" s="40"/>
      <c r="C108" s="40"/>
      <c r="D108" s="58">
        <f aca="true" t="shared" si="31" ref="D108:I108">+(D101+D102)*$D$14</f>
        <v>1584.5880512820513</v>
      </c>
      <c r="E108" s="58">
        <f t="shared" si="31"/>
        <v>1679.6597256410255</v>
      </c>
      <c r="F108" s="58">
        <f t="shared" si="31"/>
        <v>1743.0468564102562</v>
      </c>
      <c r="G108" s="58">
        <f t="shared" si="31"/>
        <v>1790.5826935897437</v>
      </c>
      <c r="H108" s="58">
        <f t="shared" si="31"/>
        <v>1838.1185307692308</v>
      </c>
      <c r="I108" s="58">
        <f t="shared" si="31"/>
        <v>1869.812096153846</v>
      </c>
      <c r="J108" s="129">
        <f>(D108-'Launatöflur 1-01-2008'!D114)/'Launatöflur 1-01-2008'!D114</f>
        <v>0.06864053369214723</v>
      </c>
      <c r="K108" s="129">
        <f>(E108-'Launatöflur 1-01-2008'!E114)/'Launatöflur 1-01-2008'!E114</f>
        <v>0.07449261686551947</v>
      </c>
      <c r="L108" s="129">
        <f>(F108-'Launatöflur 1-01-2008'!F114)/'Launatöflur 1-01-2008'!F114</f>
        <v>0.07807436391881253</v>
      </c>
      <c r="M108" s="129">
        <f>(G108-'Launatöflur 1-01-2008'!G114)/'Launatöflur 1-01-2008'!G114</f>
        <v>0.08060587724363551</v>
      </c>
      <c r="N108" s="129">
        <f>(H108-'Launatöflur 1-01-2008'!H114)/'Launatöflur 1-01-2008'!H114</f>
        <v>0.08301746186853641</v>
      </c>
      <c r="O108" s="129">
        <f>(I108-'Launatöflur 1-01-2008'!I114)/'Launatöflur 1-01-2008'!I114</f>
        <v>0.0845644453500268</v>
      </c>
    </row>
    <row r="109" spans="1:15" ht="12.75">
      <c r="A109" s="43" t="s">
        <v>44</v>
      </c>
      <c r="B109" s="43"/>
      <c r="C109" s="43"/>
      <c r="D109" s="36">
        <f aca="true" t="shared" si="32" ref="D109:I109">+D101*$D$15</f>
        <v>2002.296</v>
      </c>
      <c r="E109" s="36">
        <f t="shared" si="32"/>
        <v>2122.4292</v>
      </c>
      <c r="F109" s="36">
        <f t="shared" si="32"/>
        <v>2202.5256</v>
      </c>
      <c r="G109" s="36">
        <f t="shared" si="32"/>
        <v>2262.5922</v>
      </c>
      <c r="H109" s="36">
        <f t="shared" si="32"/>
        <v>2322.6588</v>
      </c>
      <c r="I109" s="36">
        <f t="shared" si="32"/>
        <v>2362.707</v>
      </c>
      <c r="J109" s="129">
        <f>(D109-'Launatöflur 1-01-2008'!D115)/'Launatöflur 1-01-2008'!D115</f>
        <v>0.0686405336921473</v>
      </c>
      <c r="K109" s="129">
        <f>(E109-'Launatöflur 1-01-2008'!E115)/'Launatöflur 1-01-2008'!E115</f>
        <v>0.0744926168655195</v>
      </c>
      <c r="L109" s="129">
        <f>(F109-'Launatöflur 1-01-2008'!F115)/'Launatöflur 1-01-2008'!F115</f>
        <v>0.07807436391881259</v>
      </c>
      <c r="M109" s="129">
        <f>(G109-'Launatöflur 1-01-2008'!G115)/'Launatöflur 1-01-2008'!G115</f>
        <v>0.08060587724363552</v>
      </c>
      <c r="N109" s="129">
        <f>(H109-'Launatöflur 1-01-2008'!H115)/'Launatöflur 1-01-2008'!H115</f>
        <v>0.08301746186853623</v>
      </c>
      <c r="O109" s="129">
        <f>(I109-'Launatöflur 1-01-2008'!I115)/'Launatöflur 1-01-2008'!I115</f>
        <v>0.08456444535002684</v>
      </c>
    </row>
    <row r="110" spans="1:15" ht="12.75">
      <c r="A110" s="43" t="s">
        <v>46</v>
      </c>
      <c r="B110" s="43"/>
      <c r="C110" s="43"/>
      <c r="D110" s="36">
        <f aca="true" t="shared" si="33" ref="D110:I110">+D101*$D$16</f>
        <v>2757.548</v>
      </c>
      <c r="E110" s="36">
        <f t="shared" si="33"/>
        <v>2922.9945999999995</v>
      </c>
      <c r="F110" s="36">
        <f t="shared" si="33"/>
        <v>3033.3028</v>
      </c>
      <c r="G110" s="36">
        <f t="shared" si="33"/>
        <v>3116.0260999999996</v>
      </c>
      <c r="H110" s="36">
        <f t="shared" si="33"/>
        <v>3198.7493999999997</v>
      </c>
      <c r="I110" s="36">
        <f t="shared" si="33"/>
        <v>3253.9035</v>
      </c>
      <c r="J110" s="129">
        <f>(D110-'Launatöflur 1-01-2008'!D116)/'Launatöflur 1-01-2008'!D116</f>
        <v>0.06864053369214722</v>
      </c>
      <c r="K110" s="129">
        <f>(E110-'Launatöflur 1-01-2008'!E116)/'Launatöflur 1-01-2008'!E116</f>
        <v>0.07449261686551951</v>
      </c>
      <c r="L110" s="129">
        <f>(F110-'Launatöflur 1-01-2008'!F116)/'Launatöflur 1-01-2008'!F116</f>
        <v>0.07807436391881271</v>
      </c>
      <c r="M110" s="129">
        <f>(G110-'Launatöflur 1-01-2008'!G116)/'Launatöflur 1-01-2008'!G116</f>
        <v>0.08060587724363544</v>
      </c>
      <c r="N110" s="129">
        <f>(H110-'Launatöflur 1-01-2008'!H116)/'Launatöflur 1-01-2008'!H116</f>
        <v>0.08301746186853622</v>
      </c>
      <c r="O110" s="129">
        <f>(I110-'Launatöflur 1-01-2008'!I116)/'Launatöflur 1-01-2008'!I116</f>
        <v>0.0845644453500269</v>
      </c>
    </row>
    <row r="111" spans="1:15" ht="12.75">
      <c r="A111" s="45" t="s">
        <v>9</v>
      </c>
      <c r="B111" s="45"/>
      <c r="C111" s="45"/>
      <c r="D111" s="157">
        <f aca="true" t="shared" si="34" ref="D111:I111">ROUND(D101*0.009,0)</f>
        <v>1581</v>
      </c>
      <c r="E111" s="157">
        <f t="shared" si="34"/>
        <v>1676</v>
      </c>
      <c r="F111" s="157">
        <f t="shared" si="34"/>
        <v>1739</v>
      </c>
      <c r="G111" s="157">
        <f t="shared" si="34"/>
        <v>1786</v>
      </c>
      <c r="H111" s="157">
        <f t="shared" si="34"/>
        <v>1834</v>
      </c>
      <c r="I111" s="157">
        <f t="shared" si="34"/>
        <v>1865</v>
      </c>
      <c r="J111" s="129">
        <f>(D111-'Launatöflur 1-01-2008'!D117)/'Launatöflur 1-01-2008'!D117</f>
        <v>0.1824981301421092</v>
      </c>
      <c r="K111" s="129">
        <f>(E111-'Launatöflur 1-01-2008'!E117)/'Launatöflur 1-01-2008'!E117</f>
        <v>0.18278052223006352</v>
      </c>
      <c r="L111" s="129">
        <f>(F111-'Launatöflur 1-01-2008'!F117)/'Launatöflur 1-01-2008'!F117</f>
        <v>0.18218898708361658</v>
      </c>
      <c r="M111" s="129">
        <f>(G111-'Launatöflur 1-01-2008'!G117)/'Launatöflur 1-01-2008'!G117</f>
        <v>0.18199867637326275</v>
      </c>
      <c r="N111" s="129">
        <f>(H111-'Launatöflur 1-01-2008'!H117)/'Launatöflur 1-01-2008'!H117</f>
        <v>0.1824629271437782</v>
      </c>
      <c r="O111" s="129">
        <f>(I111-'Launatöflur 1-01-2008'!I117)/'Launatöflur 1-01-2008'!I117</f>
        <v>0.18262523779327838</v>
      </c>
    </row>
    <row r="112" spans="4:15" ht="12.75">
      <c r="D112" s="102">
        <f aca="true" t="shared" si="35" ref="D112:I112">+D109/D108</f>
        <v>1.2636066505613188</v>
      </c>
      <c r="E112" s="102">
        <f t="shared" si="35"/>
        <v>1.2636066505613188</v>
      </c>
      <c r="F112" s="102">
        <f t="shared" si="35"/>
        <v>1.2636066505613188</v>
      </c>
      <c r="G112" s="102">
        <f t="shared" si="35"/>
        <v>1.2636066505613186</v>
      </c>
      <c r="H112" s="102">
        <f t="shared" si="35"/>
        <v>1.2636066505613188</v>
      </c>
      <c r="I112" s="102">
        <f t="shared" si="35"/>
        <v>1.2636066505613188</v>
      </c>
      <c r="J112" s="129"/>
      <c r="K112" s="129"/>
      <c r="L112" s="129"/>
      <c r="M112" s="129"/>
      <c r="N112" s="129"/>
      <c r="O112" s="129"/>
    </row>
    <row r="113" spans="10:15" ht="12.75">
      <c r="J113" s="129"/>
      <c r="K113" s="129"/>
      <c r="L113" s="129"/>
      <c r="M113" s="129"/>
      <c r="N113" s="129"/>
      <c r="O113" s="129"/>
    </row>
    <row r="114" spans="1:15" ht="12.75">
      <c r="A114" s="27" t="s">
        <v>47</v>
      </c>
      <c r="B114" s="68"/>
      <c r="C114" s="37"/>
      <c r="D114" s="160">
        <f aca="true" t="shared" si="36" ref="D114:I115">D93</f>
        <v>225.17948717948718</v>
      </c>
      <c r="E114" s="160">
        <f t="shared" si="36"/>
        <v>238.6897435897436</v>
      </c>
      <c r="F114" s="160">
        <f t="shared" si="36"/>
        <v>247.6974358974359</v>
      </c>
      <c r="G114" s="160">
        <f t="shared" si="36"/>
        <v>254.4525641025641</v>
      </c>
      <c r="H114" s="160">
        <f t="shared" si="36"/>
        <v>261.2076923076923</v>
      </c>
      <c r="I114" s="160">
        <f t="shared" si="36"/>
        <v>265.7115384615385</v>
      </c>
      <c r="J114" s="129">
        <f>(D114-'Launatöflur 1-01-2008'!D120)/'Launatöflur 1-01-2008'!D120</f>
        <v>0.006349414021528214</v>
      </c>
      <c r="K114" s="129">
        <f>(E114-'Launatöflur 1-01-2008'!E120)/'Launatöflur 1-01-2008'!E120</f>
        <v>0.00634725190301423</v>
      </c>
      <c r="L114" s="129">
        <f>(F114-'Launatöflur 1-01-2008'!F120)/'Launatöflur 1-01-2008'!F120</f>
        <v>0.006349414021528296</v>
      </c>
      <c r="M114" s="129">
        <f>(G114-'Launatöflur 1-01-2008'!G120)/'Launatöflur 1-01-2008'!G120</f>
        <v>0.006348399930543689</v>
      </c>
      <c r="N114" s="129">
        <f>(H114-'Launatöflur 1-01-2008'!H120)/'Launatöflur 1-01-2008'!H120</f>
        <v>0.006347438292541155</v>
      </c>
      <c r="O114" s="129">
        <f>(I114-'Launatöflur 1-01-2008'!I120)/'Launatöflur 1-01-2008'!I120</f>
        <v>0.006348442900501022</v>
      </c>
    </row>
    <row r="115" spans="1:15" ht="12.75">
      <c r="A115" s="27" t="s">
        <v>48</v>
      </c>
      <c r="B115" s="68"/>
      <c r="C115" s="37"/>
      <c r="D115" s="160">
        <f t="shared" si="36"/>
        <v>400.4592</v>
      </c>
      <c r="E115" s="160">
        <f t="shared" si="36"/>
        <v>424.48584000000005</v>
      </c>
      <c r="F115" s="160">
        <f t="shared" si="36"/>
        <v>440.50512000000003</v>
      </c>
      <c r="G115" s="160">
        <f t="shared" si="36"/>
        <v>452.51844000000006</v>
      </c>
      <c r="H115" s="160">
        <f t="shared" si="36"/>
        <v>464.5317600000001</v>
      </c>
      <c r="I115" s="160">
        <f t="shared" si="36"/>
        <v>472.5414</v>
      </c>
      <c r="J115" s="129">
        <f>(D115-'Launatöflur 1-01-2008'!D121)/'Launatöflur 1-01-2008'!D121</f>
        <v>0.1824605614752955</v>
      </c>
      <c r="K115" s="129">
        <f>(E115-'Launatöflur 1-01-2008'!E121)/'Launatöflur 1-01-2008'!E121</f>
        <v>0.18245802098604144</v>
      </c>
      <c r="L115" s="129">
        <f>(F115-'Launatöflur 1-01-2008'!F121)/'Launatöflur 1-01-2008'!F121</f>
        <v>0.1824605614752957</v>
      </c>
      <c r="M115" s="129">
        <f>(G115-'Launatöflur 1-01-2008'!G121)/'Launatöflur 1-01-2008'!G121</f>
        <v>0.18245936991838876</v>
      </c>
      <c r="N115" s="129">
        <f>(H115-'Launatöflur 1-01-2008'!H121)/'Launatöflur 1-01-2008'!H121</f>
        <v>0.1824582399937358</v>
      </c>
      <c r="O115" s="129">
        <f>(I115-'Launatöflur 1-01-2008'!I121)/'Launatöflur 1-01-2008'!I121</f>
        <v>0.18245942040808819</v>
      </c>
    </row>
    <row r="116" spans="1:15" ht="12.75">
      <c r="A116" s="33" t="s">
        <v>85</v>
      </c>
      <c r="D116" s="37">
        <f aca="true" t="shared" si="37" ref="D116:I116">D109-(D106/156)</f>
        <v>235.2848717948716</v>
      </c>
      <c r="E116" s="37">
        <f t="shared" si="37"/>
        <v>249.38485897435885</v>
      </c>
      <c r="F116" s="37">
        <f t="shared" si="37"/>
        <v>258.8248974358976</v>
      </c>
      <c r="G116" s="37">
        <f t="shared" si="37"/>
        <v>265.93258333333324</v>
      </c>
      <c r="H116" s="37">
        <f t="shared" si="37"/>
        <v>272.9248846153846</v>
      </c>
      <c r="I116" s="37">
        <f t="shared" si="37"/>
        <v>277.7025961538461</v>
      </c>
      <c r="J116" s="129">
        <f>(D116-'Launatöflur 1-01-2008'!D125)/'Launatöflur 1-01-2008'!D125</f>
        <v>-0.005594806859121005</v>
      </c>
      <c r="K116" s="129">
        <f>(E116-'Launatöflur 1-01-2008'!E125)/'Launatöflur 1-01-2008'!E125</f>
        <v>0.0032657847476020756</v>
      </c>
      <c r="L116" s="129">
        <f>(F116-'Launatöflur 1-01-2008'!F125)/'Launatöflur 1-01-2008'!F125</f>
        <v>0.009172396426455624</v>
      </c>
      <c r="M116" s="129">
        <f>(G116-'Launatöflur 1-01-2008'!G125)/'Launatöflur 1-01-2008'!G125</f>
        <v>0.013251592827213271</v>
      </c>
      <c r="N116" s="129">
        <f>(H116-'Launatöflur 1-01-2008'!H125)/'Launatöflur 1-01-2008'!H125</f>
        <v>0.01671913759150905</v>
      </c>
      <c r="O116" s="129">
        <f>(I116-'Launatöflur 1-01-2008'!I125)/'Launatöflur 1-01-2008'!I125</f>
        <v>0.01908493257341522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13" right="0.14" top="0.43" bottom="0.17" header="0.16" footer="0.13"/>
  <pageSetup horizontalDpi="600" verticalDpi="600" orientation="landscape" paperSize="9" r:id="rId1"/>
  <rowBreaks count="2" manualBreakCount="2">
    <brk id="74" max="255" man="1"/>
    <brk id="9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35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7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50">
        <v>0.0225</v>
      </c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51">
        <f>SUM(G7:G8)</f>
        <v>0.0225</v>
      </c>
      <c r="J9" s="139"/>
    </row>
    <row r="10" spans="1:8" ht="12.75">
      <c r="A10" s="5" t="s">
        <v>2</v>
      </c>
      <c r="B10" s="6"/>
      <c r="D10" s="6">
        <v>36</v>
      </c>
      <c r="G10" s="108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152">
        <f>ROUND((1+$G$9)*F31,0)</f>
        <v>105055</v>
      </c>
      <c r="H31" s="21"/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152">
        <f>ROUND((1+$G$9)*F32,0)</f>
        <v>105055</v>
      </c>
      <c r="H32" s="21"/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>
        <v>0.0579</v>
      </c>
      <c r="F36" s="18">
        <v>0.0534</v>
      </c>
      <c r="G36" s="153" t="s">
        <v>102</v>
      </c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44">
        <v>0.08</v>
      </c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103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 t="s">
        <v>98</v>
      </c>
      <c r="E43" s="18"/>
      <c r="G43" s="18"/>
      <c r="H43" s="18"/>
    </row>
    <row r="44" spans="1:8" ht="12.75">
      <c r="A44" s="25" t="s">
        <v>92</v>
      </c>
      <c r="B44" s="18"/>
      <c r="D44" s="103">
        <f>G31</f>
        <v>105055</v>
      </c>
      <c r="E44" s="18"/>
      <c r="G44" s="18"/>
      <c r="H44" s="18"/>
    </row>
    <row r="45" spans="1:8" ht="12.75">
      <c r="A45" s="25" t="s">
        <v>86</v>
      </c>
      <c r="B45" s="18"/>
      <c r="D45" s="154"/>
      <c r="E45" s="18"/>
      <c r="G45" s="18"/>
      <c r="H45" s="18"/>
    </row>
    <row r="46" spans="1:8" ht="12.75">
      <c r="A46" s="25" t="s">
        <v>27</v>
      </c>
      <c r="B46" s="18"/>
      <c r="D46" s="154"/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47">
        <f>(1+$G$9)*'[1]Launatöflur 1-01-2007'!D51</f>
        <v>164358.3548091375</v>
      </c>
      <c r="E51" s="147">
        <f>(1+$G$9)*'[1]Launatöflur 1-01-2007'!E51</f>
        <v>173270.61822268576</v>
      </c>
      <c r="F51" s="147">
        <f>(1+$G$9)*'[1]Launatöflur 1-01-2007'!F51</f>
        <v>179212.12716505126</v>
      </c>
      <c r="G51" s="147">
        <f>(1+$G$9)*'[1]Launatöflur 1-01-2007'!G51</f>
        <v>183668.25887182538</v>
      </c>
      <c r="H51" s="147">
        <f>(1+$G$9)*'[1]Launatöflur 1-01-2007'!H51</f>
        <v>188124.3905785995</v>
      </c>
      <c r="I51" s="147">
        <f>(1+$G$9)*'[1]Launatöflur 1-01-2007'!I51</f>
        <v>191095.14504978224</v>
      </c>
      <c r="J51" s="129">
        <f>(D51-'[1]Launatöflur 1-01-2007'!D51)/'[1]Launatöflur 1-01-2007'!D51</f>
        <v>0.022500000000000037</v>
      </c>
      <c r="K51" s="129">
        <f>(E51-'[1]Launatöflur 1-01-2007'!E51)/'[1]Launatöflur 1-01-2007'!E51</f>
        <v>0.022500000000000013</v>
      </c>
      <c r="L51" s="129">
        <f>(F51-'[1]Launatöflur 1-01-2007'!F51)/'[1]Launatöflur 1-01-2007'!F51</f>
        <v>0.0225</v>
      </c>
      <c r="M51" s="129">
        <f>(G51-'[1]Launatöflur 1-01-2007'!G51)/'[1]Launatöflur 1-01-2007'!G51</f>
        <v>0.022499999999999905</v>
      </c>
      <c r="N51" s="129">
        <f>(H51-'[1]Launatöflur 1-01-2007'!H51)/'[1]Launatöflur 1-01-2007'!H51</f>
        <v>0.022499999999999982</v>
      </c>
      <c r="O51" s="129">
        <f>(I51-'[1]Launatöflur 1-01-2007'!I51)/'[1]Launatöflur 1-01-2007'!I51</f>
        <v>0.022499999999999975</v>
      </c>
    </row>
    <row r="52" spans="1:15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164358.3548091375</v>
      </c>
      <c r="E54" s="53">
        <f t="shared" si="2"/>
        <v>173270.61822268576</v>
      </c>
      <c r="F54" s="53">
        <f t="shared" si="2"/>
        <v>179212.12716505126</v>
      </c>
      <c r="G54" s="53">
        <f t="shared" si="2"/>
        <v>183668.25887182538</v>
      </c>
      <c r="H54" s="53">
        <f t="shared" si="2"/>
        <v>188124.3905785995</v>
      </c>
      <c r="I54" s="53">
        <f t="shared" si="2"/>
        <v>191095.14504978224</v>
      </c>
      <c r="J54" s="129">
        <f>(D54-'[1]Launatöflur 1-01-2007'!D54)/'[1]Launatöflur 1-01-2007'!D54</f>
        <v>0.022500000000000037</v>
      </c>
      <c r="K54" s="129">
        <f>(E54-'[1]Launatöflur 1-01-2007'!E54)/'[1]Launatöflur 1-01-2007'!E54</f>
        <v>0.022500000000000013</v>
      </c>
      <c r="L54" s="129">
        <f>(F54-'[1]Launatöflur 1-01-2007'!F54)/'[1]Launatöflur 1-01-2007'!F54</f>
        <v>0.0225</v>
      </c>
      <c r="M54" s="129">
        <f>(G54-'[1]Launatöflur 1-01-2007'!G54)/'[1]Launatöflur 1-01-2007'!G54</f>
        <v>0.022499999999999905</v>
      </c>
      <c r="N54" s="129">
        <f>(H54-'[1]Launatöflur 1-01-2007'!H54)/'[1]Launatöflur 1-01-2007'!H54</f>
        <v>0.022499999999999982</v>
      </c>
      <c r="O54" s="129">
        <f>(I54-'[1]Launatöflur 1-01-2007'!I54)/'[1]Launatöflur 1-01-2007'!I54</f>
        <v>0.022499999999999975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D61*$B$55</f>
        <v>29414</v>
      </c>
      <c r="E55" s="55">
        <f t="shared" si="3"/>
        <v>31174</v>
      </c>
      <c r="F55" s="55">
        <f t="shared" si="3"/>
        <v>32362</v>
      </c>
      <c r="G55" s="55">
        <f t="shared" si="3"/>
        <v>33242</v>
      </c>
      <c r="H55" s="55">
        <f t="shared" si="3"/>
        <v>34122</v>
      </c>
      <c r="I55" s="55">
        <f t="shared" si="3"/>
        <v>34694</v>
      </c>
      <c r="J55" s="156">
        <f>(D55-'[1]Launatöflur 1-01-2007'!D55)/'[1]Launatöflur 1-01-2007'!D55</f>
        <v>-0.07581177889041016</v>
      </c>
      <c r="K55" s="156">
        <f>(E55-'[1]Launatöflur 1-01-2007'!E55)/'[1]Launatöflur 1-01-2007'!E55</f>
        <v>-0.07089299907993894</v>
      </c>
      <c r="L55" s="156">
        <f>(F55-'[1]Launatöflur 1-01-2007'!F55)/'[1]Launatöflur 1-01-2007'!F55</f>
        <v>-0.0674629720201467</v>
      </c>
      <c r="M55" s="156">
        <f>(G55-'[1]Launatöflur 1-01-2007'!G55)/'[1]Launatöflur 1-01-2007'!G55</f>
        <v>-0.0653453680927641</v>
      </c>
      <c r="N55" s="156">
        <f>(H55-'[1]Launatöflur 1-01-2007'!H55)/'[1]Launatöflur 1-01-2007'!H55</f>
        <v>-0.06332808419272237</v>
      </c>
      <c r="O55" s="156">
        <f>(I55-'[1]Launatöflur 1-01-2007'!I55)/'[1]Launatöflur 1-01-2007'!I55</f>
        <v>-0.06243184683970912</v>
      </c>
    </row>
    <row r="56" spans="1:15" ht="12.75">
      <c r="A56" s="56"/>
      <c r="B56" s="40"/>
      <c r="C56" s="40"/>
      <c r="D56" s="57">
        <f aca="true" t="shared" si="4" ref="D56:I56">SUM(D54:D55)</f>
        <v>193772.3548091375</v>
      </c>
      <c r="E56" s="57">
        <f t="shared" si="4"/>
        <v>204444.61822268576</v>
      </c>
      <c r="F56" s="57">
        <f t="shared" si="4"/>
        <v>211574.12716505126</v>
      </c>
      <c r="G56" s="57">
        <f t="shared" si="4"/>
        <v>216910.25887182538</v>
      </c>
      <c r="H56" s="57">
        <f t="shared" si="4"/>
        <v>222246.3905785995</v>
      </c>
      <c r="I56" s="57">
        <f t="shared" si="4"/>
        <v>225789.14504978224</v>
      </c>
      <c r="J56" s="156">
        <f>(D56-'[1]Launatöflur 1-01-2007'!D56)/'[1]Launatöflur 1-01-2007'!D56</f>
        <v>0.006251475609097463</v>
      </c>
      <c r="K56" s="156">
        <f>(E56-'[1]Launatöflur 1-01-2007'!E56)/'[1]Launatöflur 1-01-2007'!E56</f>
        <v>0.007064429200477513</v>
      </c>
      <c r="L56" s="156">
        <f>(F56-'[1]Launatöflur 1-01-2007'!F56)/'[1]Launatöflur 1-01-2007'!F56</f>
        <v>0.007631328497504932</v>
      </c>
      <c r="M56" s="156">
        <f>(G56-'[1]Launatöflur 1-01-2007'!G56)/'[1]Launatöflur 1-01-2007'!G56</f>
        <v>0.007981316458791797</v>
      </c>
      <c r="N56" s="156">
        <f>(H56-'[1]Launatöflur 1-01-2007'!H56)/'[1]Launatöflur 1-01-2007'!H56</f>
        <v>0.008314723981503333</v>
      </c>
      <c r="O56" s="156">
        <f>(I56-'[1]Launatöflur 1-01-2007'!I56)/'[1]Launatöflur 1-01-2007'!I56</f>
        <v>0.008462850021483816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+(D51+D52)*$D$14</f>
        <v>1053.5791974944711</v>
      </c>
      <c r="E58" s="58">
        <f t="shared" si="5"/>
        <v>1110.7090911710625</v>
      </c>
      <c r="F58" s="58">
        <f t="shared" si="5"/>
        <v>1148.7956869554569</v>
      </c>
      <c r="G58" s="58">
        <f t="shared" si="5"/>
        <v>1177.3606337937524</v>
      </c>
      <c r="H58" s="58">
        <f t="shared" si="5"/>
        <v>1205.925580632048</v>
      </c>
      <c r="I58" s="58">
        <f t="shared" si="5"/>
        <v>1224.9688785242452</v>
      </c>
      <c r="J58" s="129">
        <f>(D58-'[1]Launatöflur 1-01-2007'!D58)/'[1]Launatöflur 1-01-2007'!D58</f>
        <v>0.02250000000000006</v>
      </c>
      <c r="K58" s="129">
        <f>(E58-'[1]Launatöflur 1-01-2007'!E58)/'[1]Launatöflur 1-01-2007'!E58</f>
        <v>0.022499999999999853</v>
      </c>
      <c r="L58" s="129">
        <f>(F58-'[1]Launatöflur 1-01-2007'!F58)/'[1]Launatöflur 1-01-2007'!F58</f>
        <v>0.022500000000000003</v>
      </c>
      <c r="M58" s="129">
        <f>(G58-'[1]Launatöflur 1-01-2007'!G58)/'[1]Launatöflur 1-01-2007'!G58</f>
        <v>0.02249999999999981</v>
      </c>
      <c r="N58" s="129">
        <f>(H58-'[1]Launatöflur 1-01-2007'!H58)/'[1]Launatöflur 1-01-2007'!H58</f>
        <v>0.022499999999999822</v>
      </c>
      <c r="O58" s="129">
        <f>(I58-'[1]Launatöflur 1-01-2007'!I58)/'[1]Launatöflur 1-01-2007'!I58</f>
        <v>0.022500000000000086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1873.6852448241675</v>
      </c>
      <c r="E59" s="36">
        <f t="shared" si="6"/>
        <v>1975.2850477386178</v>
      </c>
      <c r="F59" s="36">
        <f t="shared" si="6"/>
        <v>2043.0182496815844</v>
      </c>
      <c r="G59" s="36">
        <f t="shared" si="6"/>
        <v>2093.8181511388093</v>
      </c>
      <c r="H59" s="36">
        <f t="shared" si="6"/>
        <v>2144.6180525960344</v>
      </c>
      <c r="I59" s="36">
        <f t="shared" si="6"/>
        <v>2178.4846535675174</v>
      </c>
      <c r="J59" s="129">
        <f>(D59-'[1]Launatöflur 1-01-2007'!D59)/'[1]Launatöflur 1-01-2007'!D59</f>
        <v>0.02250000000000007</v>
      </c>
      <c r="K59" s="129">
        <f>(E59-'[1]Launatöflur 1-01-2007'!E59)/'[1]Launatöflur 1-01-2007'!E59</f>
        <v>0.022499999999999996</v>
      </c>
      <c r="L59" s="129">
        <f>(F59-'[1]Launatöflur 1-01-2007'!F59)/'[1]Launatöflur 1-01-2007'!F59</f>
        <v>0.022499999999999916</v>
      </c>
      <c r="M59" s="129">
        <f>(G59-'[1]Launatöflur 1-01-2007'!G59)/'[1]Launatöflur 1-01-2007'!G59</f>
        <v>0.022499999999999888</v>
      </c>
      <c r="N59" s="129">
        <f>(H59-'[1]Launatöflur 1-01-2007'!H59)/'[1]Launatöflur 1-01-2007'!H59</f>
        <v>0.022500000000000082</v>
      </c>
      <c r="O59" s="129">
        <f>(I59-'[1]Launatöflur 1-01-2007'!I59)/'[1]Launatöflur 1-01-2007'!I59</f>
        <v>0.022499999999999992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2580.4261705034587</v>
      </c>
      <c r="E60" s="36">
        <f t="shared" si="7"/>
        <v>2720.348706096166</v>
      </c>
      <c r="F60" s="36">
        <f t="shared" si="7"/>
        <v>2813.6303964913045</v>
      </c>
      <c r="G60" s="36">
        <f t="shared" si="7"/>
        <v>2883.591664287658</v>
      </c>
      <c r="H60" s="36">
        <f t="shared" si="7"/>
        <v>2953.552932084012</v>
      </c>
      <c r="I60" s="36">
        <f t="shared" si="7"/>
        <v>3000.193777281581</v>
      </c>
      <c r="J60" s="129">
        <f>(D60-'[1]Launatöflur 1-01-2007'!D60)/'[1]Launatöflur 1-01-2007'!D60</f>
        <v>0.022500000000000044</v>
      </c>
      <c r="K60" s="129">
        <f>(E60-'[1]Launatöflur 1-01-2007'!E60)/'[1]Launatöflur 1-01-2007'!E60</f>
        <v>0.0225</v>
      </c>
      <c r="L60" s="129">
        <f>(F60-'[1]Launatöflur 1-01-2007'!F60)/'[1]Launatöflur 1-01-2007'!F60</f>
        <v>0.022500000000000023</v>
      </c>
      <c r="M60" s="129">
        <f>(G60-'[1]Launatöflur 1-01-2007'!G60)/'[1]Launatöflur 1-01-2007'!G60</f>
        <v>0.022499999999999923</v>
      </c>
      <c r="N60" s="129">
        <f>(H60-'[1]Launatöflur 1-01-2007'!H60)/'[1]Launatöflur 1-01-2007'!H60</f>
        <v>0.022499999999999985</v>
      </c>
      <c r="O60" s="129">
        <f>(I60-'[1]Launatöflur 1-01-2007'!I60)/'[1]Launatöflur 1-01-2007'!I60</f>
        <v>0.02249999999999992</v>
      </c>
    </row>
    <row r="61" spans="1:15" ht="12.75">
      <c r="A61" s="45" t="s">
        <v>9</v>
      </c>
      <c r="B61" s="45"/>
      <c r="C61" s="45"/>
      <c r="D61" s="149">
        <f>ROUND((1+$G$9)*'[1]Launatöflur 1-01-2007'!D61,0)</f>
        <v>1337</v>
      </c>
      <c r="E61" s="149">
        <f>ROUND((1+$G$9)*'[1]Launatöflur 1-01-2007'!E61,0)</f>
        <v>1417</v>
      </c>
      <c r="F61" s="149">
        <f>ROUND((1+$G$9)*'[1]Launatöflur 1-01-2007'!F61,0)</f>
        <v>1471</v>
      </c>
      <c r="G61" s="149">
        <f>ROUND((1+$G$9)*'[1]Launatöflur 1-01-2007'!G61,0)</f>
        <v>1511</v>
      </c>
      <c r="H61" s="149">
        <f>ROUND((1+$G$9)*'[1]Launatöflur 1-01-2007'!H61,0)</f>
        <v>1551</v>
      </c>
      <c r="I61" s="149">
        <f>ROUND((1+$G$9)*'[1]Launatöflur 1-01-2007'!I61,0)</f>
        <v>1577</v>
      </c>
      <c r="J61" s="156">
        <f>(D61-'[1]Launatöflur 1-01-2007'!D61)/'[1]Launatöflur 1-01-2007'!D61</f>
        <v>0.02262275141897011</v>
      </c>
      <c r="K61" s="156">
        <f>(E61-'[1]Launatöflur 1-01-2007'!E61)/'[1]Launatöflur 1-01-2007'!E61</f>
        <v>0.022464006125146586</v>
      </c>
      <c r="L61" s="156">
        <f>(F61-'[1]Launatöflur 1-01-2007'!F61)/'[1]Launatöflur 1-01-2007'!F61</f>
        <v>0.02283135060672118</v>
      </c>
      <c r="M61" s="156">
        <f>(G61-'[1]Launatöflur 1-01-2007'!G61)/'[1]Launatöflur 1-01-2007'!G61</f>
        <v>0.022751356817908144</v>
      </c>
      <c r="N61" s="156">
        <f>(H61-'[1]Launatöflur 1-01-2007'!H61)/'[1]Launatöflur 1-01-2007'!H61</f>
        <v>0.0226755006388613</v>
      </c>
      <c r="O61" s="156">
        <f>(I61-'[1]Launatöflur 1-01-2007'!I61)/'[1]Launatöflur 1-01-2007'!I61</f>
        <v>0.02219494630510747</v>
      </c>
    </row>
    <row r="62" spans="1:9" ht="12.75">
      <c r="A62" s="60"/>
      <c r="B62" s="60"/>
      <c r="C62" s="37"/>
      <c r="D62" s="61">
        <f aca="true" t="shared" si="8" ref="D62:I62">D59/D58</f>
        <v>1.7784</v>
      </c>
      <c r="E62" s="61">
        <f t="shared" si="8"/>
        <v>1.7784000000000002</v>
      </c>
      <c r="F62" s="61">
        <f t="shared" si="8"/>
        <v>1.7784</v>
      </c>
      <c r="G62" s="61">
        <f t="shared" si="8"/>
        <v>1.7784</v>
      </c>
      <c r="H62" s="61">
        <f t="shared" si="8"/>
        <v>1.7784000000000002</v>
      </c>
      <c r="I62" s="61">
        <f t="shared" si="8"/>
        <v>1.7783999999999998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48">
        <f>(1+$G$9)*'[1]Launatöflur 1-01-2007'!D67</f>
        <v>223.75875023331614</v>
      </c>
      <c r="E67" s="148">
        <f>(1+$G$9)*'[1]Launatöflur 1-01-2007'!E67</f>
        <v>237.18427524731504</v>
      </c>
      <c r="F67" s="148">
        <f>(1+$G$9)*'[1]Launatöflur 1-01-2007'!F67</f>
        <v>246.13462525664772</v>
      </c>
      <c r="G67" s="148">
        <f>(1+$G$9)*'[1]Launatöflur 1-01-2007'!G67</f>
        <v>252.84738776364722</v>
      </c>
      <c r="H67" s="148">
        <f>(1+$G$9)*'[1]Launatöflur 1-01-2007'!H67</f>
        <v>259.56015027064666</v>
      </c>
      <c r="I67" s="148">
        <f>(1+$G$9)*'[1]Launatöflur 1-01-2007'!I67</f>
        <v>264.03532527531297</v>
      </c>
      <c r="J67" s="129">
        <f>(D67-'[1]Launatöflur 1-01-2007'!D67)/'[1]Launatöflur 1-01-2007'!D67</f>
        <v>0.022500000000000006</v>
      </c>
      <c r="K67" s="129">
        <f>(E67-'[1]Launatöflur 1-01-2007'!E67)/'[1]Launatöflur 1-01-2007'!E67</f>
        <v>0.02249999999999998</v>
      </c>
      <c r="L67" s="129">
        <f>(F67-'[1]Launatöflur 1-01-2007'!F67)/'[1]Launatöflur 1-01-2007'!F67</f>
        <v>0.022499999999999996</v>
      </c>
      <c r="M67" s="129">
        <f>(G67-'[1]Launatöflur 1-01-2007'!G67)/'[1]Launatöflur 1-01-2007'!G67</f>
        <v>0.022499999999999923</v>
      </c>
      <c r="N67" s="129">
        <f>(H67-'[1]Launatöflur 1-01-2007'!H67)/'[1]Launatöflur 1-01-2007'!H67</f>
        <v>0.02249999999999997</v>
      </c>
      <c r="O67" s="129">
        <f>(I67-'[1]Launatöflur 1-01-2007'!I67)/'[1]Launatöflur 1-01-2007'!I67</f>
        <v>0.022499999999999923</v>
      </c>
    </row>
    <row r="68" spans="1:15" ht="12.75">
      <c r="A68" s="27" t="s">
        <v>48</v>
      </c>
      <c r="B68" s="60"/>
      <c r="C68" s="37"/>
      <c r="D68" s="148">
        <f>(1+$G$9)*'[1]Launatöflur 1-01-2007'!D68</f>
        <v>338.6660097148336</v>
      </c>
      <c r="E68" s="148">
        <f>(1+$G$9)*'[1]Launatöflur 1-01-2007'!E68</f>
        <v>358.98597029772355</v>
      </c>
      <c r="F68" s="148">
        <f>(1+$G$9)*'[1]Launatöflur 1-01-2007'!F68</f>
        <v>372.5326106863169</v>
      </c>
      <c r="G68" s="148">
        <f>(1+$G$9)*'[1]Launatöflur 1-01-2007'!G68</f>
        <v>382.69259097776194</v>
      </c>
      <c r="H68" s="148">
        <f>(1+$G$9)*'[1]Launatöflur 1-01-2007'!H68</f>
        <v>392.8525712692069</v>
      </c>
      <c r="I68" s="148">
        <f>(1+$G$9)*'[1]Launatöflur 1-01-2007'!I68</f>
        <v>399.6258914635036</v>
      </c>
      <c r="J68" s="129">
        <f>(D68-'[1]Launatöflur 1-01-2007'!D68)/'[1]Launatöflur 1-01-2007'!D68</f>
        <v>0.022500000000000003</v>
      </c>
      <c r="K68" s="129">
        <f>(E68-'[1]Launatöflur 1-01-2007'!E68)/'[1]Launatöflur 1-01-2007'!E68</f>
        <v>0.0224999999999999</v>
      </c>
      <c r="L68" s="129">
        <f>(F68-'[1]Launatöflur 1-01-2007'!F68)/'[1]Launatöflur 1-01-2007'!F68</f>
        <v>0.02249999999999994</v>
      </c>
      <c r="M68" s="129">
        <f>(G68-'[1]Launatöflur 1-01-2007'!G68)/'[1]Launatöflur 1-01-2007'!G68</f>
        <v>0.022499999999999968</v>
      </c>
      <c r="N68" s="129">
        <f>(H68-'[1]Launatöflur 1-01-2007'!H68)/'[1]Launatöflur 1-01-2007'!H68</f>
        <v>0.0225</v>
      </c>
      <c r="O68" s="129">
        <f>(I68-'[1]Launatöflur 1-01-2007'!I68)/'[1]Launatöflur 1-01-2007'!I68</f>
        <v>0.022500000000000017</v>
      </c>
    </row>
    <row r="69" spans="1:15" ht="12.75">
      <c r="A69" s="27" t="s">
        <v>49</v>
      </c>
      <c r="B69" s="104" t="s">
        <v>97</v>
      </c>
      <c r="C69" s="37"/>
      <c r="D69" s="148">
        <f>(1+$G$9)*'[1]Launatöflur 1-01-2007'!D69</f>
        <v>21448.847281939456</v>
      </c>
      <c r="E69" s="148">
        <f>(1+$G$9)*'[1]Launatöflur 1-01-2007'!E69</f>
        <v>22735.778118855826</v>
      </c>
      <c r="F69" s="148">
        <f>(1+$G$9)*'[1]Launatöflur 1-01-2007'!F69</f>
        <v>23593.7320101334</v>
      </c>
      <c r="G69" s="148">
        <f>(1+$G$9)*'[1]Launatöflur 1-01-2007'!G69</f>
        <v>24237.197428591586</v>
      </c>
      <c r="H69" s="148">
        <f>(1+$G$9)*'[1]Launatöflur 1-01-2007'!H69</f>
        <v>24880.662847049767</v>
      </c>
      <c r="I69" s="148">
        <f>(1+$G$9)*'[1]Launatöflur 1-01-2007'!I69</f>
        <v>25309.63979268855</v>
      </c>
      <c r="J69" s="129">
        <f>(D69-'[1]Launatöflur 1-01-2007'!D69)/'[1]Launatöflur 1-01-2007'!D69</f>
        <v>0.022499999999999923</v>
      </c>
      <c r="K69" s="129">
        <f>(E69-'[1]Launatöflur 1-01-2007'!E69)/'[1]Launatöflur 1-01-2007'!E69</f>
        <v>0.022499999999999964</v>
      </c>
      <c r="L69" s="129">
        <f>(F69-'[1]Launatöflur 1-01-2007'!F69)/'[1]Launatöflur 1-01-2007'!F69</f>
        <v>0.02249999999999994</v>
      </c>
      <c r="M69" s="129">
        <f>(G69-'[1]Launatöflur 1-01-2007'!G69)/'[1]Launatöflur 1-01-2007'!G69</f>
        <v>0.022500000000000037</v>
      </c>
      <c r="N69" s="129">
        <f>(H69-'[1]Launatöflur 1-01-2007'!H69)/'[1]Launatöflur 1-01-2007'!H69</f>
        <v>0.02249999999999998</v>
      </c>
      <c r="O69" s="129">
        <f>(I69-'[1]Launatöflur 1-01-2007'!I69)/'[1]Launatöflur 1-01-2007'!I69</f>
        <v>0.022499999999999895</v>
      </c>
    </row>
    <row r="70" spans="1:15" ht="12.75">
      <c r="A70" s="27" t="s">
        <v>83</v>
      </c>
      <c r="B70" s="60"/>
      <c r="C70" s="37"/>
      <c r="D70" s="37">
        <f aca="true" t="shared" si="9" ref="D70:I72">+D99</f>
        <v>631.5547652784144</v>
      </c>
      <c r="E70" s="37">
        <f t="shared" si="9"/>
        <v>664.7426232342218</v>
      </c>
      <c r="F70" s="37">
        <f t="shared" si="9"/>
        <v>686.7738447774095</v>
      </c>
      <c r="G70" s="37">
        <f t="shared" si="9"/>
        <v>703.3677737553132</v>
      </c>
      <c r="H70" s="37">
        <f t="shared" si="9"/>
        <v>719.9617027332172</v>
      </c>
      <c r="I70" s="37">
        <f t="shared" si="9"/>
        <v>731.1183391458364</v>
      </c>
      <c r="J70" s="129">
        <f>(D70-'[1]Launatöflur 1-01-2007'!D70)/'[1]Launatöflur 1-01-2007'!D70</f>
        <v>0.056038477292042234</v>
      </c>
      <c r="K70" s="129">
        <f>(E70-'[1]Launatöflur 1-01-2007'!E70)/'[1]Launatöflur 1-01-2007'!E70</f>
        <v>0.05436046488254275</v>
      </c>
      <c r="L70" s="129">
        <f>(F70-'[1]Launatöflur 1-01-2007'!F70)/'[1]Launatöflur 1-01-2007'!F70</f>
        <v>0.053190331598878114</v>
      </c>
      <c r="M70" s="129">
        <f>(G70-'[1]Launatöflur 1-01-2007'!G70)/'[1]Launatöflur 1-01-2007'!G70</f>
        <v>0.052467923642948194</v>
      </c>
      <c r="N70" s="129">
        <f>(H70-'[1]Launatöflur 1-01-2007'!H70)/'[1]Launatöflur 1-01-2007'!H70</f>
        <v>0.051779739266297656</v>
      </c>
      <c r="O70" s="129">
        <f>(I70-'[1]Launatöflur 1-01-2007'!I70)/'[1]Launatöflur 1-01-2007'!I70</f>
        <v>0.05147399323615178</v>
      </c>
    </row>
    <row r="71" spans="1:15" ht="12.75">
      <c r="A71" s="27" t="s">
        <v>84</v>
      </c>
      <c r="B71" s="60"/>
      <c r="C71" s="37"/>
      <c r="D71" s="37">
        <f t="shared" si="9"/>
        <v>472.88994417842036</v>
      </c>
      <c r="E71" s="37">
        <f t="shared" si="9"/>
        <v>497.6185322792858</v>
      </c>
      <c r="F71" s="37">
        <f t="shared" si="9"/>
        <v>514.0230610986662</v>
      </c>
      <c r="G71" s="37">
        <f t="shared" si="9"/>
        <v>526.3873551490988</v>
      </c>
      <c r="H71" s="37">
        <f t="shared" si="9"/>
        <v>538.7516491995318</v>
      </c>
      <c r="I71" s="37">
        <f t="shared" si="9"/>
        <v>547.0757084810166</v>
      </c>
      <c r="J71" s="129">
        <f>(D71-'[1]Launatöflur 1-01-2007'!D71)/'[1]Launatöflur 1-01-2007'!D71</f>
        <v>0.06137907999597627</v>
      </c>
      <c r="K71" s="129">
        <f>(E71-'[1]Launatöflur 1-01-2007'!E71)/'[1]Launatöflur 1-01-2007'!E71</f>
        <v>0.05943386411348156</v>
      </c>
      <c r="L71" s="129">
        <f>(F71-'[1]Launatöflur 1-01-2007'!F71)/'[1]Launatöflur 1-01-2007'!F71</f>
        <v>0.05807740105329538</v>
      </c>
      <c r="M71" s="129">
        <f>(G71-'[1]Launatöflur 1-01-2007'!G71)/'[1]Launatöflur 1-01-2007'!G71</f>
        <v>0.05723995824205008</v>
      </c>
      <c r="N71" s="129">
        <f>(H71-'[1]Launatöflur 1-01-2007'!H71)/'[1]Launatöflur 1-01-2007'!H71</f>
        <v>0.056442188707113615</v>
      </c>
      <c r="O71" s="129">
        <f>(I71-'[1]Launatöflur 1-01-2007'!I71)/'[1]Launatöflur 1-01-2007'!I71</f>
        <v>0.05608775626639777</v>
      </c>
    </row>
    <row r="72" spans="1:15" ht="12.75">
      <c r="A72" s="27" t="s">
        <v>85</v>
      </c>
      <c r="B72" s="60"/>
      <c r="C72" s="37"/>
      <c r="D72" s="37">
        <f t="shared" si="9"/>
        <v>236.608651501218</v>
      </c>
      <c r="E72" s="37">
        <f t="shared" si="9"/>
        <v>248.57307282446413</v>
      </c>
      <c r="F72" s="37">
        <f t="shared" si="9"/>
        <v>256.4724306297053</v>
      </c>
      <c r="G72" s="37">
        <f t="shared" si="9"/>
        <v>262.45464129132824</v>
      </c>
      <c r="H72" s="37">
        <f t="shared" si="9"/>
        <v>268.43685195295166</v>
      </c>
      <c r="I72" s="37">
        <f t="shared" si="9"/>
        <v>272.5019154709564</v>
      </c>
      <c r="J72" s="129">
        <f>(D72-'[1]Launatöflur 1-01-2007'!D72)/'[1]Launatöflur 1-01-2007'!D72</f>
        <v>0.09870338842223242</v>
      </c>
      <c r="K72" s="129">
        <f>(E72-'[1]Launatöflur 1-01-2007'!E72)/'[1]Launatöflur 1-01-2007'!E72</f>
        <v>0.09489074569832556</v>
      </c>
      <c r="L72" s="129">
        <f>(F72-'[1]Launatöflur 1-01-2007'!F72)/'[1]Launatöflur 1-01-2007'!F72</f>
        <v>0.09223206443666883</v>
      </c>
      <c r="M72" s="129">
        <f>(G72-'[1]Launatöflur 1-01-2007'!G72)/'[1]Launatöflur 1-01-2007'!G72</f>
        <v>0.09059066809104126</v>
      </c>
      <c r="N72" s="129">
        <f>(H72-'[1]Launatöflur 1-01-2007'!H72)/'[1]Launatöflur 1-01-2007'!H72</f>
        <v>0.08902703176660932</v>
      </c>
      <c r="O72" s="129">
        <f>(I72-'[1]Launatöflur 1-01-2007'!I72)/'[1]Launatöflur 1-01-2007'!I72</f>
        <v>0.08833234061259898</v>
      </c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60"/>
      <c r="B76" s="60"/>
      <c r="C76" s="37"/>
      <c r="D76" s="61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9" ht="12.75">
      <c r="A78" s="25"/>
      <c r="B78" s="18"/>
      <c r="D78" s="26"/>
      <c r="E78" s="61"/>
      <c r="F78" s="61"/>
      <c r="G78" s="61"/>
      <c r="H78" s="61"/>
      <c r="I78" s="61"/>
    </row>
    <row r="79" spans="1:11" s="38" customFormat="1" ht="12.75">
      <c r="A79" s="38" t="s">
        <v>82</v>
      </c>
      <c r="D79" s="39">
        <f>D90*19</f>
        <v>25403</v>
      </c>
      <c r="E79" s="39"/>
      <c r="F79" s="39"/>
      <c r="G79" s="39"/>
      <c r="H79" s="39"/>
      <c r="I79" s="39"/>
      <c r="J79" s="39"/>
      <c r="K79"/>
    </row>
    <row r="80" spans="1:15" ht="12.75">
      <c r="A80" s="40" t="s">
        <v>37</v>
      </c>
      <c r="B80" s="62"/>
      <c r="C80" s="40"/>
      <c r="D80" s="63">
        <f aca="true" t="shared" si="10" ref="D80:I80">+D51</f>
        <v>164358.3548091375</v>
      </c>
      <c r="E80" s="63">
        <f t="shared" si="10"/>
        <v>173270.61822268576</v>
      </c>
      <c r="F80" s="63">
        <f t="shared" si="10"/>
        <v>179212.12716505126</v>
      </c>
      <c r="G80" s="63">
        <f t="shared" si="10"/>
        <v>183668.25887182538</v>
      </c>
      <c r="H80" s="63">
        <f t="shared" si="10"/>
        <v>188124.3905785995</v>
      </c>
      <c r="I80" s="63">
        <f t="shared" si="10"/>
        <v>191095.14504978224</v>
      </c>
      <c r="J80" s="129">
        <f>(D80-'[1]Launatöflur 1-01-2007'!D80)/'[1]Launatöflur 1-01-2007'!D80</f>
        <v>0.022500000000000037</v>
      </c>
      <c r="K80" s="129">
        <f>(E80-'[1]Launatöflur 1-01-2007'!E80)/'[1]Launatöflur 1-01-2007'!E80</f>
        <v>0.022500000000000013</v>
      </c>
      <c r="L80" s="129">
        <f>(F80-'[1]Launatöflur 1-01-2007'!F80)/'[1]Launatöflur 1-01-2007'!F80</f>
        <v>0.0225</v>
      </c>
      <c r="M80" s="129">
        <f>(G80-'[1]Launatöflur 1-01-2007'!G80)/'[1]Launatöflur 1-01-2007'!G80</f>
        <v>0.022499999999999905</v>
      </c>
      <c r="N80" s="129">
        <f>(H80-'[1]Launatöflur 1-01-2007'!H80)/'[1]Launatöflur 1-01-2007'!H80</f>
        <v>0.022499999999999982</v>
      </c>
      <c r="O80" s="129">
        <f>(I80-'[1]Launatöflur 1-01-2007'!I80)/'[1]Launatöflur 1-01-2007'!I80</f>
        <v>0.022499999999999975</v>
      </c>
    </row>
    <row r="81" spans="1:15" ht="12.75">
      <c r="A81" s="43" t="s">
        <v>38</v>
      </c>
      <c r="B81" s="34">
        <f>+$D$25</f>
        <v>0.175</v>
      </c>
      <c r="C81" s="35"/>
      <c r="D81" s="36">
        <f aca="true" t="shared" si="11" ref="D81:I81">+D80*$B$81</f>
        <v>28762.71209159906</v>
      </c>
      <c r="E81" s="36">
        <f t="shared" si="11"/>
        <v>30322.358188970007</v>
      </c>
      <c r="F81" s="36">
        <f t="shared" si="11"/>
        <v>31362.12225388397</v>
      </c>
      <c r="G81" s="36">
        <f t="shared" si="11"/>
        <v>32141.94530256944</v>
      </c>
      <c r="H81" s="36">
        <f t="shared" si="11"/>
        <v>32921.76835125491</v>
      </c>
      <c r="I81" s="36">
        <f t="shared" si="11"/>
        <v>33441.65038371189</v>
      </c>
      <c r="J81" s="129">
        <f>(D81-'[1]Launatöflur 1-01-2007'!D81)/'[1]Launatöflur 1-01-2007'!D81</f>
        <v>0.022500000000000065</v>
      </c>
      <c r="K81" s="129">
        <f>(E81-'[1]Launatöflur 1-01-2007'!E81)/'[1]Launatöflur 1-01-2007'!E81</f>
        <v>0.02249999999999999</v>
      </c>
      <c r="L81" s="129">
        <f>(F81-'[1]Launatöflur 1-01-2007'!F81)/'[1]Launatöflur 1-01-2007'!F81</f>
        <v>0.022500000000000023</v>
      </c>
      <c r="M81" s="129">
        <f>(G81-'[1]Launatöflur 1-01-2007'!G81)/'[1]Launatöflur 1-01-2007'!G81</f>
        <v>0.022499999999999815</v>
      </c>
      <c r="N81" s="129">
        <f>(H81-'[1]Launatöflur 1-01-2007'!H81)/'[1]Launatöflur 1-01-2007'!H81</f>
        <v>0.022500000000000072</v>
      </c>
      <c r="O81" s="129">
        <f>(I81-'[1]Launatöflur 1-01-2007'!I81)/'[1]Launatöflur 1-01-2007'!I81</f>
        <v>0.022499999999999864</v>
      </c>
    </row>
    <row r="82" spans="1:15" s="50" customFormat="1" ht="12.75">
      <c r="A82" s="45" t="s">
        <v>39</v>
      </c>
      <c r="B82" s="46">
        <f>+$D$24</f>
        <v>0</v>
      </c>
      <c r="C82" s="47"/>
      <c r="D82" s="48">
        <f aca="true" t="shared" si="12" ref="D82:I82">+D88*B82</f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</row>
    <row r="83" spans="1:15" ht="12.75">
      <c r="A83" s="51" t="s">
        <v>40</v>
      </c>
      <c r="B83" s="52"/>
      <c r="C83" s="52"/>
      <c r="D83" s="53">
        <f aca="true" t="shared" si="13" ref="D83:I83">SUM(D80:D82)</f>
        <v>193121.06690073657</v>
      </c>
      <c r="E83" s="53">
        <f t="shared" si="13"/>
        <v>203592.97641165578</v>
      </c>
      <c r="F83" s="53">
        <f t="shared" si="13"/>
        <v>210574.24941893524</v>
      </c>
      <c r="G83" s="53">
        <f t="shared" si="13"/>
        <v>215810.20417439484</v>
      </c>
      <c r="H83" s="53">
        <f t="shared" si="13"/>
        <v>221046.1589298544</v>
      </c>
      <c r="I83" s="53">
        <f t="shared" si="13"/>
        <v>224536.79543349412</v>
      </c>
      <c r="J83" s="129">
        <f>(D83-'[1]Launatöflur 1-01-2007'!D83)/'[1]Launatöflur 1-01-2007'!D83</f>
        <v>0.02250000000000004</v>
      </c>
      <c r="K83" s="129">
        <f>(E83-'[1]Launatöflur 1-01-2007'!E83)/'[1]Launatöflur 1-01-2007'!E83</f>
        <v>0.022500000000000027</v>
      </c>
      <c r="L83" s="129">
        <f>(F83-'[1]Launatöflur 1-01-2007'!F83)/'[1]Launatöflur 1-01-2007'!F83</f>
        <v>0.02250000000000002</v>
      </c>
      <c r="M83" s="129">
        <f>(G83-'[1]Launatöflur 1-01-2007'!G83)/'[1]Launatöflur 1-01-2007'!G83</f>
        <v>0.022500000000000013</v>
      </c>
      <c r="N83" s="129">
        <f>(H83-'[1]Launatöflur 1-01-2007'!H83)/'[1]Launatöflur 1-01-2007'!H83</f>
        <v>0.022499999999999874</v>
      </c>
      <c r="O83" s="129">
        <f>(I83-'[1]Launatöflur 1-01-2007'!I83)/'[1]Launatöflur 1-01-2007'!I83</f>
        <v>0.022499999999999874</v>
      </c>
    </row>
    <row r="84" spans="1:15" ht="12.75">
      <c r="A84" s="43" t="s">
        <v>41</v>
      </c>
      <c r="B84" s="54">
        <f>+$D$29</f>
        <v>19</v>
      </c>
      <c r="C84" s="54"/>
      <c r="D84" s="131">
        <f aca="true" t="shared" si="14" ref="D84:I84">$B$84*D90</f>
        <v>25403</v>
      </c>
      <c r="E84" s="131">
        <f t="shared" si="14"/>
        <v>26923</v>
      </c>
      <c r="F84" s="131">
        <f t="shared" si="14"/>
        <v>27949</v>
      </c>
      <c r="G84" s="131">
        <f t="shared" si="14"/>
        <v>28709</v>
      </c>
      <c r="H84" s="131">
        <f t="shared" si="14"/>
        <v>29469</v>
      </c>
      <c r="I84" s="131">
        <f t="shared" si="14"/>
        <v>29963</v>
      </c>
      <c r="J84" s="129">
        <f>(D84-'[1]Launatöflur 1-01-2007'!D84)/'[1]Launatöflur 1-01-2007'!D84</f>
        <v>-0.07581177889041016</v>
      </c>
      <c r="K84" s="129">
        <f>(E84-'[1]Launatöflur 1-01-2007'!E84)/'[1]Launatöflur 1-01-2007'!E84</f>
        <v>-0.07089299907993894</v>
      </c>
      <c r="L84" s="129">
        <f>(F84-'[1]Launatöflur 1-01-2007'!F84)/'[1]Launatöflur 1-01-2007'!F84</f>
        <v>-0.06746297202014663</v>
      </c>
      <c r="M84" s="129">
        <f>(G84-'[1]Launatöflur 1-01-2007'!G84)/'[1]Launatöflur 1-01-2007'!G84</f>
        <v>-0.06534536809276409</v>
      </c>
      <c r="N84" s="129">
        <f>(H84-'[1]Launatöflur 1-01-2007'!H84)/'[1]Launatöflur 1-01-2007'!H84</f>
        <v>-0.06332808419272244</v>
      </c>
      <c r="O84" s="129">
        <f>(I84-'[1]Launatöflur 1-01-2007'!I84)/'[1]Launatöflur 1-01-2007'!I84</f>
        <v>-0.06243184683970905</v>
      </c>
    </row>
    <row r="85" spans="1:15" ht="13.5" thickBot="1">
      <c r="A85" s="56"/>
      <c r="B85" s="40"/>
      <c r="C85" s="40"/>
      <c r="D85" s="65">
        <f aca="true" t="shared" si="15" ref="D85:I85">SUM(D83:D84)</f>
        <v>218524.06690073657</v>
      </c>
      <c r="E85" s="65">
        <f t="shared" si="15"/>
        <v>230515.97641165578</v>
      </c>
      <c r="F85" s="65">
        <f t="shared" si="15"/>
        <v>238523.24941893524</v>
      </c>
      <c r="G85" s="65">
        <f t="shared" si="15"/>
        <v>244519.20417439484</v>
      </c>
      <c r="H85" s="65">
        <f t="shared" si="15"/>
        <v>250515.1589298544</v>
      </c>
      <c r="I85" s="65">
        <f t="shared" si="15"/>
        <v>254499.79543349412</v>
      </c>
      <c r="J85" s="129">
        <f>(D85-'[1]Launatöflur 1-01-2007'!D85)/'[1]Launatöflur 1-01-2007'!D85</f>
        <v>0.010010167763551266</v>
      </c>
      <c r="K85" s="129">
        <f>(E85-'[1]Launatöflur 1-01-2007'!E85)/'[1]Launatöflur 1-01-2007'!E85</f>
        <v>0.010635064752845851</v>
      </c>
      <c r="L85" s="129">
        <f>(F85-'[1]Launatöflur 1-01-2007'!F85)/'[1]Launatöflur 1-01-2007'!F85</f>
        <v>0.011070825991497021</v>
      </c>
      <c r="M85" s="129">
        <f>(G85-'[1]Launatöflur 1-01-2007'!G85)/'[1]Launatöflur 1-01-2007'!G85</f>
        <v>0.011339852939180755</v>
      </c>
      <c r="N85" s="129">
        <f>(H85-'[1]Launatöflur 1-01-2007'!H85)/'[1]Launatöflur 1-01-2007'!H85</f>
        <v>0.01159613492053808</v>
      </c>
      <c r="O85" s="129">
        <f>(I85-'[1]Launatöflur 1-01-2007'!I85)/'[1]Launatöflur 1-01-2007'!I85</f>
        <v>0.011709995683811002</v>
      </c>
    </row>
    <row r="86" spans="1:15" ht="13.5" thickTop="1">
      <c r="A86" s="56"/>
      <c r="B86" s="40"/>
      <c r="C86" s="40"/>
      <c r="D86" s="66"/>
      <c r="E86" s="66"/>
      <c r="F86" s="66"/>
      <c r="G86" s="66"/>
      <c r="H86" s="66"/>
      <c r="I86" s="66"/>
      <c r="J86" s="129"/>
      <c r="K86" s="129"/>
      <c r="L86" s="129"/>
      <c r="M86" s="129"/>
      <c r="N86" s="129"/>
      <c r="O86" s="129"/>
    </row>
    <row r="87" spans="1:15" ht="12.75">
      <c r="A87" s="40" t="s">
        <v>42</v>
      </c>
      <c r="B87" s="40"/>
      <c r="C87" s="40"/>
      <c r="D87" s="58">
        <f aca="true" t="shared" si="16" ref="D87:I87">+(D80+D81)*$D$14</f>
        <v>1237.9555570560035</v>
      </c>
      <c r="E87" s="58">
        <f t="shared" si="16"/>
        <v>1305.0831821259985</v>
      </c>
      <c r="F87" s="58">
        <f t="shared" si="16"/>
        <v>1349.8349321726619</v>
      </c>
      <c r="G87" s="58">
        <f t="shared" si="16"/>
        <v>1383.3987447076593</v>
      </c>
      <c r="H87" s="58">
        <f t="shared" si="16"/>
        <v>1416.9625572426564</v>
      </c>
      <c r="I87" s="58">
        <f t="shared" si="16"/>
        <v>1439.3384322659879</v>
      </c>
      <c r="J87" s="129">
        <f>(D87-'[1]Launatöflur 1-01-2007'!D87)/'[1]Launatöflur 1-01-2007'!D87</f>
        <v>0.022500000000000044</v>
      </c>
      <c r="K87" s="129">
        <f>(E87-'[1]Launatöflur 1-01-2007'!E87)/'[1]Launatöflur 1-01-2007'!E87</f>
        <v>0.022499999999999985</v>
      </c>
      <c r="L87" s="129">
        <f>(F87-'[1]Launatöflur 1-01-2007'!F87)/'[1]Launatöflur 1-01-2007'!F87</f>
        <v>0.02250000000000007</v>
      </c>
      <c r="M87" s="129">
        <f>(G87-'[1]Launatöflur 1-01-2007'!G87)/'[1]Launatöflur 1-01-2007'!G87</f>
        <v>0.022500000000000128</v>
      </c>
      <c r="N87" s="129">
        <f>(H87-'[1]Launatöflur 1-01-2007'!H87)/'[1]Launatöflur 1-01-2007'!H87</f>
        <v>0.022499999999999853</v>
      </c>
      <c r="O87" s="129">
        <f>(I87-'[1]Launatöflur 1-01-2007'!I87)/'[1]Launatöflur 1-01-2007'!I87</f>
        <v>0.0224999999999999</v>
      </c>
    </row>
    <row r="88" spans="1:15" ht="12.75">
      <c r="A88" s="43" t="s">
        <v>44</v>
      </c>
      <c r="B88" s="43"/>
      <c r="C88" s="43"/>
      <c r="D88" s="36">
        <f aca="true" t="shared" si="17" ref="D88:I88">+D80*$D$15</f>
        <v>1873.6852448241675</v>
      </c>
      <c r="E88" s="36">
        <f t="shared" si="17"/>
        <v>1975.2850477386178</v>
      </c>
      <c r="F88" s="36">
        <f t="shared" si="17"/>
        <v>2043.0182496815844</v>
      </c>
      <c r="G88" s="36">
        <f t="shared" si="17"/>
        <v>2093.8181511388093</v>
      </c>
      <c r="H88" s="36">
        <f t="shared" si="17"/>
        <v>2144.6180525960344</v>
      </c>
      <c r="I88" s="36">
        <f t="shared" si="17"/>
        <v>2178.4846535675174</v>
      </c>
      <c r="J88" s="129">
        <f>(D88-'[1]Launatöflur 1-01-2007'!D88)/'[1]Launatöflur 1-01-2007'!D88</f>
        <v>0.02250000000000007</v>
      </c>
      <c r="K88" s="129">
        <f>(E88-'[1]Launatöflur 1-01-2007'!E88)/'[1]Launatöflur 1-01-2007'!E88</f>
        <v>0.022499999999999996</v>
      </c>
      <c r="L88" s="129">
        <f>(F88-'[1]Launatöflur 1-01-2007'!F88)/'[1]Launatöflur 1-01-2007'!F88</f>
        <v>0.022499999999999916</v>
      </c>
      <c r="M88" s="129">
        <f>(G88-'[1]Launatöflur 1-01-2007'!G88)/'[1]Launatöflur 1-01-2007'!G88</f>
        <v>0.022499999999999888</v>
      </c>
      <c r="N88" s="129">
        <f>(H88-'[1]Launatöflur 1-01-2007'!H88)/'[1]Launatöflur 1-01-2007'!H88</f>
        <v>0.022500000000000082</v>
      </c>
      <c r="O88" s="129">
        <f>(I88-'[1]Launatöflur 1-01-2007'!I88)/'[1]Launatöflur 1-01-2007'!I88</f>
        <v>0.022499999999999992</v>
      </c>
    </row>
    <row r="89" spans="1:15" ht="12.75">
      <c r="A89" s="43" t="s">
        <v>46</v>
      </c>
      <c r="B89" s="43"/>
      <c r="C89" s="43"/>
      <c r="D89" s="36">
        <f aca="true" t="shared" si="18" ref="D89:I89">+D80*$D$16</f>
        <v>2580.4261705034587</v>
      </c>
      <c r="E89" s="36">
        <f t="shared" si="18"/>
        <v>2720.348706096166</v>
      </c>
      <c r="F89" s="36">
        <f t="shared" si="18"/>
        <v>2813.6303964913045</v>
      </c>
      <c r="G89" s="36">
        <f t="shared" si="18"/>
        <v>2883.591664287658</v>
      </c>
      <c r="H89" s="36">
        <f t="shared" si="18"/>
        <v>2953.552932084012</v>
      </c>
      <c r="I89" s="36">
        <f t="shared" si="18"/>
        <v>3000.193777281581</v>
      </c>
      <c r="J89" s="129">
        <f>(D89-'[1]Launatöflur 1-01-2007'!D89)/'[1]Launatöflur 1-01-2007'!D89</f>
        <v>0.022500000000000044</v>
      </c>
      <c r="K89" s="129">
        <f>(E89-'[1]Launatöflur 1-01-2007'!E89)/'[1]Launatöflur 1-01-2007'!E89</f>
        <v>0.0225</v>
      </c>
      <c r="L89" s="129">
        <f>(F89-'[1]Launatöflur 1-01-2007'!F89)/'[1]Launatöflur 1-01-2007'!F89</f>
        <v>0.022500000000000023</v>
      </c>
      <c r="M89" s="129">
        <f>(G89-'[1]Launatöflur 1-01-2007'!G89)/'[1]Launatöflur 1-01-2007'!G89</f>
        <v>0.022499999999999923</v>
      </c>
      <c r="N89" s="129">
        <f>(H89-'[1]Launatöflur 1-01-2007'!H89)/'[1]Launatöflur 1-01-2007'!H89</f>
        <v>0.022499999999999985</v>
      </c>
      <c r="O89" s="129">
        <f>(I89-'[1]Launatöflur 1-01-2007'!I89)/'[1]Launatöflur 1-01-2007'!I89</f>
        <v>0.02249999999999992</v>
      </c>
    </row>
    <row r="90" spans="1:15" ht="12.75">
      <c r="A90" s="45" t="s">
        <v>9</v>
      </c>
      <c r="B90" s="45"/>
      <c r="C90" s="45"/>
      <c r="D90" s="149">
        <f>ROUND((1+$G$9)*'[1]Launatöflur 1-01-2007'!D90,0)</f>
        <v>1337</v>
      </c>
      <c r="E90" s="149">
        <f>ROUND((1+$G$9)*'[1]Launatöflur 1-01-2007'!E90,0)</f>
        <v>1417</v>
      </c>
      <c r="F90" s="149">
        <f>ROUND((1+$G$9)*'[1]Launatöflur 1-01-2007'!F90,0)</f>
        <v>1471</v>
      </c>
      <c r="G90" s="149">
        <f>ROUND((1+$G$9)*'[1]Launatöflur 1-01-2007'!G90,0)</f>
        <v>1511</v>
      </c>
      <c r="H90" s="149">
        <f>ROUND((1+$G$9)*'[1]Launatöflur 1-01-2007'!H90,0)</f>
        <v>1551</v>
      </c>
      <c r="I90" s="149">
        <f>ROUND((1+$G$9)*'[1]Launatöflur 1-01-2007'!I90,0)</f>
        <v>1577</v>
      </c>
      <c r="J90" s="129">
        <f>(D90-'[1]Launatöflur 1-01-2007'!D90)/'[1]Launatöflur 1-01-2007'!D90</f>
        <v>0.02262275141897011</v>
      </c>
      <c r="K90" s="129">
        <f>(E90-'[1]Launatöflur 1-01-2007'!E90)/'[1]Launatöflur 1-01-2007'!E90</f>
        <v>0.022464006125146586</v>
      </c>
      <c r="L90" s="129">
        <f>(F90-'[1]Launatöflur 1-01-2007'!F90)/'[1]Launatöflur 1-01-2007'!F90</f>
        <v>0.02283135060672118</v>
      </c>
      <c r="M90" s="129">
        <f>(G90-'[1]Launatöflur 1-01-2007'!G90)/'[1]Launatöflur 1-01-2007'!G90</f>
        <v>0.022751356817908144</v>
      </c>
      <c r="N90" s="129">
        <f>(H90-'[1]Launatöflur 1-01-2007'!H90)/'[1]Launatöflur 1-01-2007'!H90</f>
        <v>0.0226755006388613</v>
      </c>
      <c r="O90" s="129">
        <f>(I90-'[1]Launatöflur 1-01-2007'!I90)/'[1]Launatöflur 1-01-2007'!I90</f>
        <v>0.02219494630510747</v>
      </c>
    </row>
    <row r="91" spans="1:10" ht="12.75">
      <c r="A91" s="60"/>
      <c r="B91" s="60"/>
      <c r="C91" s="37"/>
      <c r="D91" s="67">
        <f aca="true" t="shared" si="19" ref="D91:I91">D88/D87</f>
        <v>1.5135319148936173</v>
      </c>
      <c r="E91" s="67">
        <f t="shared" si="19"/>
        <v>1.513531914893617</v>
      </c>
      <c r="F91" s="67">
        <f t="shared" si="19"/>
        <v>1.5135319148936168</v>
      </c>
      <c r="G91" s="67">
        <f t="shared" si="19"/>
        <v>1.5135319148936168</v>
      </c>
      <c r="H91" s="67">
        <f t="shared" si="19"/>
        <v>1.5135319148936173</v>
      </c>
      <c r="I91" s="67">
        <f t="shared" si="19"/>
        <v>1.513531914893617</v>
      </c>
      <c r="J91" s="129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15" ht="12.75">
      <c r="A96" s="27" t="s">
        <v>47</v>
      </c>
      <c r="B96" s="68"/>
      <c r="C96" s="37"/>
      <c r="D96" s="148">
        <f>(1+$G$9)*'[1]Launatöflur 1-01-2007'!D96</f>
        <v>223.75875023331614</v>
      </c>
      <c r="E96" s="148">
        <f>(1+$G$9)*'[1]Launatöflur 1-01-2007'!E96</f>
        <v>237.18427524731504</v>
      </c>
      <c r="F96" s="148">
        <f>(1+$G$9)*'[1]Launatöflur 1-01-2007'!F96</f>
        <v>246.13462525664772</v>
      </c>
      <c r="G96" s="148">
        <f>(1+$G$9)*'[1]Launatöflur 1-01-2007'!G96</f>
        <v>252.84738776364722</v>
      </c>
      <c r="H96" s="148">
        <f>(1+$G$9)*'[1]Launatöflur 1-01-2007'!H96</f>
        <v>259.56015027064666</v>
      </c>
      <c r="I96" s="148">
        <f>(1+$G$9)*'[1]Launatöflur 1-01-2007'!I96</f>
        <v>264.03532527531297</v>
      </c>
      <c r="J96" s="129">
        <f>(D96-'[1]Launatöflur 1-01-2007'!D96)/'[1]Launatöflur 1-01-2007'!D96</f>
        <v>0.022500000000000006</v>
      </c>
      <c r="K96" s="129">
        <f>(E96-'[1]Launatöflur 1-01-2007'!E96)/'[1]Launatöflur 1-01-2007'!E96</f>
        <v>0.02249999999999998</v>
      </c>
      <c r="L96" s="129">
        <f>(F96-'[1]Launatöflur 1-01-2007'!F96)/'[1]Launatöflur 1-01-2007'!F96</f>
        <v>0.022499999999999996</v>
      </c>
      <c r="M96" s="129">
        <f>(G96-'[1]Launatöflur 1-01-2007'!G96)/'[1]Launatöflur 1-01-2007'!G96</f>
        <v>0.022499999999999923</v>
      </c>
      <c r="N96" s="129">
        <f>(H96-'[1]Launatöflur 1-01-2007'!H96)/'[1]Launatöflur 1-01-2007'!H96</f>
        <v>0.02249999999999997</v>
      </c>
      <c r="O96" s="129">
        <f>(I96-'[1]Launatöflur 1-01-2007'!I96)/'[1]Launatöflur 1-01-2007'!I96</f>
        <v>0.022499999999999923</v>
      </c>
    </row>
    <row r="97" spans="1:15" ht="12.75">
      <c r="A97" s="27" t="s">
        <v>48</v>
      </c>
      <c r="B97" s="68"/>
      <c r="C97" s="37"/>
      <c r="D97" s="148">
        <f>(1+$G$9)*'[1]Launatöflur 1-01-2007'!D97</f>
        <v>338.6660097148336</v>
      </c>
      <c r="E97" s="148">
        <f>(1+$G$9)*'[1]Launatöflur 1-01-2007'!E97</f>
        <v>358.98597029772355</v>
      </c>
      <c r="F97" s="148">
        <f>(1+$G$9)*'[1]Launatöflur 1-01-2007'!F97</f>
        <v>372.5326106863169</v>
      </c>
      <c r="G97" s="148">
        <f>(1+$G$9)*'[1]Launatöflur 1-01-2007'!G97</f>
        <v>382.69259097776194</v>
      </c>
      <c r="H97" s="148">
        <f>(1+$G$9)*'[1]Launatöflur 1-01-2007'!H97</f>
        <v>392.8525712692069</v>
      </c>
      <c r="I97" s="148">
        <f>(1+$G$9)*'[1]Launatöflur 1-01-2007'!I97</f>
        <v>399.6258914635036</v>
      </c>
      <c r="J97" s="129">
        <f>(D97-'[1]Launatöflur 1-01-2007'!D97)/'[1]Launatöflur 1-01-2007'!D97</f>
        <v>0.022500000000000003</v>
      </c>
      <c r="K97" s="129">
        <f>(E97-'[1]Launatöflur 1-01-2007'!E97)/'[1]Launatöflur 1-01-2007'!E97</f>
        <v>0.0224999999999999</v>
      </c>
      <c r="L97" s="129">
        <f>(F97-'[1]Launatöflur 1-01-2007'!F97)/'[1]Launatöflur 1-01-2007'!F97</f>
        <v>0.02249999999999994</v>
      </c>
      <c r="M97" s="129">
        <f>(G97-'[1]Launatöflur 1-01-2007'!G97)/'[1]Launatöflur 1-01-2007'!G97</f>
        <v>0.022499999999999968</v>
      </c>
      <c r="N97" s="129">
        <f>(H97-'[1]Launatöflur 1-01-2007'!H97)/'[1]Launatöflur 1-01-2007'!H97</f>
        <v>0.0225</v>
      </c>
      <c r="O97" s="129">
        <f>(I97-'[1]Launatöflur 1-01-2007'!I97)/'[1]Launatöflur 1-01-2007'!I97</f>
        <v>0.022500000000000017</v>
      </c>
    </row>
    <row r="98" spans="1:15" ht="12.75">
      <c r="A98" s="33" t="s">
        <v>49</v>
      </c>
      <c r="B98" s="104" t="s">
        <v>97</v>
      </c>
      <c r="C98" s="35"/>
      <c r="D98" s="148">
        <f>(1+$G$9)*'[1]Launatöflur 1-01-2007'!D98</f>
        <v>21448.847281939456</v>
      </c>
      <c r="E98" s="148">
        <f>(1+$G$9)*'[1]Launatöflur 1-01-2007'!E98</f>
        <v>22735.778118855826</v>
      </c>
      <c r="F98" s="148">
        <f>(1+$G$9)*'[1]Launatöflur 1-01-2007'!F98</f>
        <v>23593.7320101334</v>
      </c>
      <c r="G98" s="148">
        <f>(1+$G$9)*'[1]Launatöflur 1-01-2007'!G98</f>
        <v>24237.197428591586</v>
      </c>
      <c r="H98" s="148">
        <f>(1+$G$9)*'[1]Launatöflur 1-01-2007'!H98</f>
        <v>24880.662847049767</v>
      </c>
      <c r="I98" s="148">
        <f>(1+$G$9)*'[1]Launatöflur 1-01-2007'!I98</f>
        <v>25309.63979268855</v>
      </c>
      <c r="J98" s="129">
        <f>(D98-'[1]Launatöflur 1-01-2007'!D98)/'[1]Launatöflur 1-01-2007'!D98</f>
        <v>0.022499999999999923</v>
      </c>
      <c r="K98" s="129">
        <f>(E98-'[1]Launatöflur 1-01-2007'!E98)/'[1]Launatöflur 1-01-2007'!E98</f>
        <v>0.022499999999999964</v>
      </c>
      <c r="L98" s="129">
        <f>(F98-'[1]Launatöflur 1-01-2007'!F98)/'[1]Launatöflur 1-01-2007'!F98</f>
        <v>0.02249999999999994</v>
      </c>
      <c r="M98" s="129">
        <f>(G98-'[1]Launatöflur 1-01-2007'!G98)/'[1]Launatöflur 1-01-2007'!G98</f>
        <v>0.022500000000000037</v>
      </c>
      <c r="N98" s="129">
        <f>(H98-'[1]Launatöflur 1-01-2007'!H98)/'[1]Launatöflur 1-01-2007'!H98</f>
        <v>0.02249999999999998</v>
      </c>
      <c r="O98" s="129">
        <f>(I98-'[1]Launatöflur 1-01-2007'!I98)/'[1]Launatöflur 1-01-2007'!I98</f>
        <v>0.022499999999999895</v>
      </c>
    </row>
    <row r="99" spans="1:15" ht="12.75">
      <c r="A99" s="33" t="s">
        <v>83</v>
      </c>
      <c r="B99" s="60"/>
      <c r="C99" s="37"/>
      <c r="D99" s="3">
        <f aca="true" t="shared" si="20" ref="D99:I99">+D59-(D56/156)</f>
        <v>631.5547652784144</v>
      </c>
      <c r="E99" s="3">
        <f t="shared" si="20"/>
        <v>664.7426232342218</v>
      </c>
      <c r="F99" s="3">
        <f t="shared" si="20"/>
        <v>686.7738447774095</v>
      </c>
      <c r="G99" s="3">
        <f t="shared" si="20"/>
        <v>703.3677737553132</v>
      </c>
      <c r="H99" s="3">
        <f t="shared" si="20"/>
        <v>719.9617027332172</v>
      </c>
      <c r="I99" s="3">
        <f t="shared" si="20"/>
        <v>731.1183391458364</v>
      </c>
      <c r="J99" s="129">
        <f>(D99-'[1]Launatöflur 1-01-2007'!D99)/'[1]Launatöflur 1-01-2007'!D99</f>
        <v>0.056038477292042234</v>
      </c>
      <c r="K99" s="129">
        <f>(E99-'[1]Launatöflur 1-01-2007'!E99)/'[1]Launatöflur 1-01-2007'!E99</f>
        <v>0.05436046488254275</v>
      </c>
      <c r="L99" s="129">
        <f>(F99-'[1]Launatöflur 1-01-2007'!F99)/'[1]Launatöflur 1-01-2007'!F99</f>
        <v>0.053190331598878114</v>
      </c>
      <c r="M99" s="129">
        <f>(G99-'[1]Launatöflur 1-01-2007'!G99)/'[1]Launatöflur 1-01-2007'!G99</f>
        <v>0.052467923642948194</v>
      </c>
      <c r="N99" s="129">
        <f>(H99-'[1]Launatöflur 1-01-2007'!H99)/'[1]Launatöflur 1-01-2007'!H99</f>
        <v>0.051779739266297656</v>
      </c>
      <c r="O99" s="129">
        <f>(I99-'[1]Launatöflur 1-01-2007'!I99)/'[1]Launatöflur 1-01-2007'!I99</f>
        <v>0.05147399323615178</v>
      </c>
    </row>
    <row r="100" spans="1:15" ht="12.75">
      <c r="A100" s="33" t="s">
        <v>84</v>
      </c>
      <c r="D100" s="37">
        <f aca="true" t="shared" si="21" ref="D100:I100">D88-(D85/156)</f>
        <v>472.88994417842036</v>
      </c>
      <c r="E100" s="37">
        <f t="shared" si="21"/>
        <v>497.6185322792858</v>
      </c>
      <c r="F100" s="37">
        <f t="shared" si="21"/>
        <v>514.0230610986662</v>
      </c>
      <c r="G100" s="37">
        <f t="shared" si="21"/>
        <v>526.3873551490988</v>
      </c>
      <c r="H100" s="37">
        <f t="shared" si="21"/>
        <v>538.7516491995318</v>
      </c>
      <c r="I100" s="37">
        <f t="shared" si="21"/>
        <v>547.0757084810166</v>
      </c>
      <c r="J100" s="129">
        <f>(D100-'[1]Launatöflur 1-01-2007'!D100)/'[1]Launatöflur 1-01-2007'!D100</f>
        <v>0.06137907999597627</v>
      </c>
      <c r="K100" s="129">
        <f>(E100-'[1]Launatöflur 1-01-2007'!E100)/'[1]Launatöflur 1-01-2007'!E100</f>
        <v>0.05943386411348156</v>
      </c>
      <c r="L100" s="129">
        <f>(F100-'[1]Launatöflur 1-01-2007'!F100)/'[1]Launatöflur 1-01-2007'!F100</f>
        <v>0.05807740105329538</v>
      </c>
      <c r="M100" s="129">
        <f>(G100-'[1]Launatöflur 1-01-2007'!G100)/'[1]Launatöflur 1-01-2007'!G100</f>
        <v>0.05723995824205008</v>
      </c>
      <c r="N100" s="129">
        <f>(H100-'[1]Launatöflur 1-01-2007'!H100)/'[1]Launatöflur 1-01-2007'!H100</f>
        <v>0.056442188707113615</v>
      </c>
      <c r="O100" s="129">
        <f>(I100-'[1]Launatöflur 1-01-2007'!I100)/'[1]Launatöflur 1-01-2007'!I100</f>
        <v>0.05608775626639777</v>
      </c>
    </row>
    <row r="101" spans="1:15" ht="12.75">
      <c r="A101" s="33" t="s">
        <v>85</v>
      </c>
      <c r="D101" s="3">
        <f aca="true" t="shared" si="22" ref="D101:I101">+D115-(D112/156)</f>
        <v>236.608651501218</v>
      </c>
      <c r="E101" s="3">
        <f t="shared" si="22"/>
        <v>248.57307282446413</v>
      </c>
      <c r="F101" s="3">
        <f t="shared" si="22"/>
        <v>256.4724306297053</v>
      </c>
      <c r="G101" s="3">
        <f t="shared" si="22"/>
        <v>262.45464129132824</v>
      </c>
      <c r="H101" s="3">
        <f t="shared" si="22"/>
        <v>268.43685195295166</v>
      </c>
      <c r="I101" s="3">
        <f t="shared" si="22"/>
        <v>272.5019154709564</v>
      </c>
      <c r="J101" s="129">
        <f>(D101-'[1]Launatöflur 1-01-2007'!D101)/'[1]Launatöflur 1-01-2007'!D101</f>
        <v>0.09870338842223242</v>
      </c>
      <c r="K101" s="129">
        <f>(E101-'[1]Launatöflur 1-01-2007'!E101)/'[1]Launatöflur 1-01-2007'!E101</f>
        <v>0.09489074569832556</v>
      </c>
      <c r="L101" s="129">
        <f>(F101-'[1]Launatöflur 1-01-2007'!F101)/'[1]Launatöflur 1-01-2007'!F101</f>
        <v>0.09223206443666883</v>
      </c>
      <c r="M101" s="129">
        <f>(G101-'[1]Launatöflur 1-01-2007'!G101)/'[1]Launatöflur 1-01-2007'!G101</f>
        <v>0.09059066809104126</v>
      </c>
      <c r="N101" s="129">
        <f>(H101-'[1]Launatöflur 1-01-2007'!H101)/'[1]Launatöflur 1-01-2007'!H101</f>
        <v>0.08902703176660932</v>
      </c>
      <c r="O101" s="129">
        <f>(I101-'[1]Launatöflur 1-01-2007'!I101)/'[1]Launatöflur 1-01-2007'!I101</f>
        <v>0.08833234061259898</v>
      </c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3" spans="1:9" ht="12.75">
      <c r="A103" s="60"/>
      <c r="B103" s="60"/>
      <c r="C103" s="37"/>
      <c r="D103" s="67"/>
      <c r="E103" s="67"/>
      <c r="F103" s="67"/>
      <c r="G103" s="67"/>
      <c r="H103" s="67"/>
      <c r="I103" s="67"/>
    </row>
    <row r="105" ht="12.75">
      <c r="I105" s="36"/>
    </row>
    <row r="106" spans="1:9" ht="12.75">
      <c r="A106" s="38" t="s">
        <v>93</v>
      </c>
      <c r="B106" s="38"/>
      <c r="C106" s="38"/>
      <c r="D106" s="39"/>
      <c r="E106" s="39"/>
      <c r="F106" s="39"/>
      <c r="G106" s="39"/>
      <c r="H106" s="39"/>
      <c r="I106" s="39"/>
    </row>
    <row r="107" spans="1:15" ht="12.75">
      <c r="A107" s="40" t="s">
        <v>37</v>
      </c>
      <c r="B107" s="62"/>
      <c r="C107" s="40"/>
      <c r="D107" s="63">
        <f aca="true" t="shared" si="23" ref="D107:I107">D80</f>
        <v>164358.3548091375</v>
      </c>
      <c r="E107" s="63">
        <f t="shared" si="23"/>
        <v>173270.61822268576</v>
      </c>
      <c r="F107" s="63">
        <f t="shared" si="23"/>
        <v>179212.12716505126</v>
      </c>
      <c r="G107" s="63">
        <f t="shared" si="23"/>
        <v>183668.25887182538</v>
      </c>
      <c r="H107" s="63">
        <f t="shared" si="23"/>
        <v>188124.3905785995</v>
      </c>
      <c r="I107" s="63">
        <f t="shared" si="23"/>
        <v>191095.14504978224</v>
      </c>
      <c r="J107" s="129">
        <f>(D107-'[1]Launatöflur 1-01-2007'!D107)/'[1]Launatöflur 1-01-2007'!D107</f>
        <v>0.022500000000000037</v>
      </c>
      <c r="K107" s="129">
        <f>(E107-'[1]Launatöflur 1-01-2007'!E107)/'[1]Launatöflur 1-01-2007'!E107</f>
        <v>0.022500000000000013</v>
      </c>
      <c r="L107" s="129">
        <f>(F107-'[1]Launatöflur 1-01-2007'!F107)/'[1]Launatöflur 1-01-2007'!F107</f>
        <v>0.0225</v>
      </c>
      <c r="M107" s="129">
        <f>(G107-'[1]Launatöflur 1-01-2007'!G107)/'[1]Launatöflur 1-01-2007'!G107</f>
        <v>0.022499999999999905</v>
      </c>
      <c r="N107" s="129">
        <f>(H107-'[1]Launatöflur 1-01-2007'!H107)/'[1]Launatöflur 1-01-2007'!H107</f>
        <v>0.022499999999999982</v>
      </c>
      <c r="O107" s="129">
        <f>(I107-'[1]Launatöflur 1-01-2007'!I107)/'[1]Launatöflur 1-01-2007'!I107</f>
        <v>0.022499999999999975</v>
      </c>
    </row>
    <row r="108" spans="1:15" ht="12.75">
      <c r="A108" s="43" t="s">
        <v>38</v>
      </c>
      <c r="B108" s="34">
        <f>+$D$26</f>
        <v>0.4074</v>
      </c>
      <c r="C108" s="35"/>
      <c r="D108" s="36">
        <f aca="true" t="shared" si="24" ref="D108:I108">+D107*$B$108</f>
        <v>66959.59374924262</v>
      </c>
      <c r="E108" s="36">
        <f t="shared" si="24"/>
        <v>70590.44986392217</v>
      </c>
      <c r="F108" s="36">
        <f t="shared" si="24"/>
        <v>73011.02060704188</v>
      </c>
      <c r="G108" s="36">
        <f t="shared" si="24"/>
        <v>74826.44866438166</v>
      </c>
      <c r="H108" s="36">
        <f t="shared" si="24"/>
        <v>76641.87672172143</v>
      </c>
      <c r="I108" s="36">
        <f t="shared" si="24"/>
        <v>77852.16209328128</v>
      </c>
      <c r="J108" s="129">
        <f>(D108-'[1]Launatöflur 1-01-2007'!D108)/'[1]Launatöflur 1-01-2007'!D108</f>
        <v>0.022500000000000072</v>
      </c>
      <c r="K108" s="129">
        <f>(E108-'[1]Launatöflur 1-01-2007'!E108)/'[1]Launatöflur 1-01-2007'!E108</f>
        <v>0.022499999999999933</v>
      </c>
      <c r="L108" s="129">
        <f>(F108-'[1]Launatöflur 1-01-2007'!F108)/'[1]Launatöflur 1-01-2007'!F108</f>
        <v>0.022499999999999985</v>
      </c>
      <c r="M108" s="129">
        <f>(G108-'[1]Launatöflur 1-01-2007'!G108)/'[1]Launatöflur 1-01-2007'!G108</f>
        <v>0.02250000000000007</v>
      </c>
      <c r="N108" s="129">
        <f>(H108-'[1]Launatöflur 1-01-2007'!H108)/'[1]Launatöflur 1-01-2007'!H108</f>
        <v>0.022499999999999958</v>
      </c>
      <c r="O108" s="129">
        <f>(I108-'[1]Launatöflur 1-01-2007'!I108)/'[1]Launatöflur 1-01-2007'!I108</f>
        <v>0.022499999999999885</v>
      </c>
    </row>
    <row r="109" spans="1:15" ht="12.75">
      <c r="A109" s="45" t="s">
        <v>39</v>
      </c>
      <c r="B109" s="46">
        <f>+$D$24</f>
        <v>0</v>
      </c>
      <c r="C109" s="47"/>
      <c r="D109" s="48">
        <f aca="true" t="shared" si="25" ref="D109:I109">+D115*B109</f>
        <v>0</v>
      </c>
      <c r="E109" s="48">
        <f t="shared" si="25"/>
        <v>0</v>
      </c>
      <c r="F109" s="48">
        <f t="shared" si="25"/>
        <v>0</v>
      </c>
      <c r="G109" s="48">
        <f t="shared" si="25"/>
        <v>0</v>
      </c>
      <c r="H109" s="48">
        <f t="shared" si="25"/>
        <v>0</v>
      </c>
      <c r="I109" s="48">
        <f t="shared" si="25"/>
        <v>0</v>
      </c>
      <c r="J109" s="129"/>
      <c r="K109" s="129"/>
      <c r="L109" s="129"/>
      <c r="M109" s="129"/>
      <c r="N109" s="129"/>
      <c r="O109" s="129"/>
    </row>
    <row r="110" spans="1:15" ht="12.75">
      <c r="A110" s="51" t="s">
        <v>40</v>
      </c>
      <c r="B110" s="52"/>
      <c r="C110" s="52"/>
      <c r="D110" s="53">
        <f aca="true" t="shared" si="26" ref="D110:I110">SUM(D107:D109)</f>
        <v>231317.94855838013</v>
      </c>
      <c r="E110" s="53">
        <f t="shared" si="26"/>
        <v>243861.06808660793</v>
      </c>
      <c r="F110" s="53">
        <f t="shared" si="26"/>
        <v>252223.14777209313</v>
      </c>
      <c r="G110" s="53">
        <f t="shared" si="26"/>
        <v>258494.70753620705</v>
      </c>
      <c r="H110" s="53">
        <f t="shared" si="26"/>
        <v>264766.2673003209</v>
      </c>
      <c r="I110" s="53">
        <f t="shared" si="26"/>
        <v>268947.3071430635</v>
      </c>
      <c r="J110" s="129">
        <f>(D110-'[1]Launatöflur 1-01-2007'!D110)/'[1]Launatöflur 1-01-2007'!D110</f>
        <v>0.02250000000000008</v>
      </c>
      <c r="K110" s="129">
        <f>(E110-'[1]Launatöflur 1-01-2007'!E110)/'[1]Launatöflur 1-01-2007'!E110</f>
        <v>0.02249999999999999</v>
      </c>
      <c r="L110" s="129">
        <f>(F110-'[1]Launatöflur 1-01-2007'!F110)/'[1]Launatöflur 1-01-2007'!F110</f>
        <v>0.022499999999999933</v>
      </c>
      <c r="M110" s="129">
        <f>(G110-'[1]Launatöflur 1-01-2007'!G110)/'[1]Launatöflur 1-01-2007'!G110</f>
        <v>0.022499999999999954</v>
      </c>
      <c r="N110" s="129">
        <f>(H110-'[1]Launatöflur 1-01-2007'!H110)/'[1]Launatöflur 1-01-2007'!H110</f>
        <v>0.02249999999999986</v>
      </c>
      <c r="O110" s="129">
        <f>(I110-'[1]Launatöflur 1-01-2007'!I110)/'[1]Launatöflur 1-01-2007'!I110</f>
        <v>0.02249999999999995</v>
      </c>
    </row>
    <row r="111" spans="1:15" ht="12.75">
      <c r="A111" s="43" t="s">
        <v>41</v>
      </c>
      <c r="B111" s="54">
        <f>+$D$30</f>
        <v>18</v>
      </c>
      <c r="C111" s="54"/>
      <c r="D111" s="55">
        <f aca="true" t="shared" si="27" ref="D111:I111">$B$111*D117</f>
        <v>24066</v>
      </c>
      <c r="E111" s="55">
        <f t="shared" si="27"/>
        <v>25506</v>
      </c>
      <c r="F111" s="55">
        <f t="shared" si="27"/>
        <v>26478</v>
      </c>
      <c r="G111" s="55">
        <f t="shared" si="27"/>
        <v>27198</v>
      </c>
      <c r="H111" s="55">
        <f t="shared" si="27"/>
        <v>27918</v>
      </c>
      <c r="I111" s="55">
        <f t="shared" si="27"/>
        <v>28386</v>
      </c>
      <c r="J111" s="129">
        <f>(D111-'[1]Launatöflur 1-01-2007'!D111)/'[1]Launatöflur 1-01-2007'!D111</f>
        <v>-0.07581177889041012</v>
      </c>
      <c r="K111" s="129">
        <f>(E111-'[1]Launatöflur 1-01-2007'!E111)/'[1]Launatöflur 1-01-2007'!E111</f>
        <v>-0.070892999079939</v>
      </c>
      <c r="L111" s="129">
        <f>(F111-'[1]Launatöflur 1-01-2007'!F111)/'[1]Launatöflur 1-01-2007'!F111</f>
        <v>-0.06746297202014669</v>
      </c>
      <c r="M111" s="129">
        <f>(G111-'[1]Launatöflur 1-01-2007'!G111)/'[1]Launatöflur 1-01-2007'!G111</f>
        <v>-0.065345368092764</v>
      </c>
      <c r="N111" s="129">
        <f>(H111-'[1]Launatöflur 1-01-2007'!H111)/'[1]Launatöflur 1-01-2007'!H111</f>
        <v>-0.06332808419272244</v>
      </c>
      <c r="O111" s="129">
        <f>(I111-'[1]Launatöflur 1-01-2007'!I111)/'[1]Launatöflur 1-01-2007'!I111</f>
        <v>-0.0624318468397091</v>
      </c>
    </row>
    <row r="112" spans="1:15" ht="13.5" thickBot="1">
      <c r="A112" s="56"/>
      <c r="B112" s="40"/>
      <c r="C112" s="40"/>
      <c r="D112" s="65">
        <f aca="true" t="shared" si="28" ref="D112:I112">SUM(D110:D111)</f>
        <v>255383.94855838013</v>
      </c>
      <c r="E112" s="65">
        <f t="shared" si="28"/>
        <v>269367.06808660796</v>
      </c>
      <c r="F112" s="65">
        <f t="shared" si="28"/>
        <v>278701.1477720931</v>
      </c>
      <c r="G112" s="65">
        <f t="shared" si="28"/>
        <v>285692.70753620705</v>
      </c>
      <c r="H112" s="65">
        <f t="shared" si="28"/>
        <v>292684.2673003209</v>
      </c>
      <c r="I112" s="65">
        <f t="shared" si="28"/>
        <v>297333.3071430635</v>
      </c>
      <c r="J112" s="129">
        <f>(D112-'[1]Launatöflur 1-01-2007'!D112)/'[1]Launatöflur 1-01-2007'!D112</f>
        <v>0.012351848999460704</v>
      </c>
      <c r="K112" s="129">
        <f>(E112-'[1]Launatöflur 1-01-2007'!E112)/'[1]Launatöflur 1-01-2007'!E112</f>
        <v>0.012859585923951757</v>
      </c>
      <c r="L112" s="129">
        <f>(F112-'[1]Launatöflur 1-01-2007'!F112)/'[1]Launatöflur 1-01-2007'!F112</f>
        <v>0.013213647593179598</v>
      </c>
      <c r="M112" s="129">
        <f>(G112-'[1]Launatöflur 1-01-2007'!G112)/'[1]Launatöflur 1-01-2007'!G112</f>
        <v>0.01343223548424382</v>
      </c>
      <c r="N112" s="129">
        <f>(H112-'[1]Launatöflur 1-01-2007'!H112)/'[1]Launatöflur 1-01-2007'!H112</f>
        <v>0.013640467924543667</v>
      </c>
      <c r="O112" s="129">
        <f>(I112-'[1]Launatöflur 1-01-2007'!I112)/'[1]Launatöflur 1-01-2007'!I112</f>
        <v>0.01373298127435128</v>
      </c>
    </row>
    <row r="113" spans="1:15" ht="13.5" thickTop="1">
      <c r="A113" s="56"/>
      <c r="B113" s="40"/>
      <c r="C113" s="40"/>
      <c r="D113" s="66"/>
      <c r="E113" s="66"/>
      <c r="F113" s="66"/>
      <c r="G113" s="66"/>
      <c r="H113" s="66"/>
      <c r="I113" s="66"/>
      <c r="J113" s="129"/>
      <c r="K113" s="129"/>
      <c r="L113" s="129"/>
      <c r="M113" s="129"/>
      <c r="N113" s="129"/>
      <c r="O113" s="129"/>
    </row>
    <row r="114" spans="1:15" ht="12.75">
      <c r="A114" s="40" t="s">
        <v>42</v>
      </c>
      <c r="B114" s="40"/>
      <c r="C114" s="40"/>
      <c r="D114" s="58">
        <f aca="true" t="shared" si="29" ref="D114:I114">+(D107+D108)*$D$14</f>
        <v>1482.8073625537188</v>
      </c>
      <c r="E114" s="58">
        <f t="shared" si="29"/>
        <v>1563.2119749141534</v>
      </c>
      <c r="F114" s="58">
        <f t="shared" si="29"/>
        <v>1616.8150498211098</v>
      </c>
      <c r="G114" s="58">
        <f t="shared" si="29"/>
        <v>1657.0173560013272</v>
      </c>
      <c r="H114" s="58">
        <f t="shared" si="29"/>
        <v>1697.2196621815442</v>
      </c>
      <c r="I114" s="58">
        <f t="shared" si="29"/>
        <v>1724.0211996350224</v>
      </c>
      <c r="J114" s="129">
        <f>(D114-'[1]Launatöflur 1-01-2007'!D114)/'[1]Launatöflur 1-01-2007'!D114</f>
        <v>0.02250000000000014</v>
      </c>
      <c r="K114" s="129">
        <f>(E114-'[1]Launatöflur 1-01-2007'!E114)/'[1]Launatöflur 1-01-2007'!E114</f>
        <v>0.022499999999999964</v>
      </c>
      <c r="L114" s="129">
        <f>(F114-'[1]Launatöflur 1-01-2007'!F114)/'[1]Launatöflur 1-01-2007'!F114</f>
        <v>0.022500000000000006</v>
      </c>
      <c r="M114" s="129">
        <f>(G114-'[1]Launatöflur 1-01-2007'!G114)/'[1]Launatöflur 1-01-2007'!G114</f>
        <v>0.022499999999999996</v>
      </c>
      <c r="N114" s="129">
        <f>(H114-'[1]Launatöflur 1-01-2007'!H114)/'[1]Launatöflur 1-01-2007'!H114</f>
        <v>0.022499999999999853</v>
      </c>
      <c r="O114" s="129">
        <f>(I114-'[1]Launatöflur 1-01-2007'!I114)/'[1]Launatöflur 1-01-2007'!I114</f>
        <v>0.022499999999999944</v>
      </c>
    </row>
    <row r="115" spans="1:15" ht="12.75">
      <c r="A115" s="43" t="s">
        <v>44</v>
      </c>
      <c r="B115" s="43"/>
      <c r="C115" s="43"/>
      <c r="D115" s="36">
        <f aca="true" t="shared" si="30" ref="D115:I115">+D107*$D$15</f>
        <v>1873.6852448241675</v>
      </c>
      <c r="E115" s="36">
        <f t="shared" si="30"/>
        <v>1975.2850477386178</v>
      </c>
      <c r="F115" s="36">
        <f t="shared" si="30"/>
        <v>2043.0182496815844</v>
      </c>
      <c r="G115" s="36">
        <f t="shared" si="30"/>
        <v>2093.8181511388093</v>
      </c>
      <c r="H115" s="36">
        <f t="shared" si="30"/>
        <v>2144.6180525960344</v>
      </c>
      <c r="I115" s="36">
        <f t="shared" si="30"/>
        <v>2178.4846535675174</v>
      </c>
      <c r="J115" s="129">
        <f>(D115-'[1]Launatöflur 1-01-2007'!D115)/'[1]Launatöflur 1-01-2007'!D115</f>
        <v>0.02250000000000007</v>
      </c>
      <c r="K115" s="129">
        <f>(E115-'[1]Launatöflur 1-01-2007'!E115)/'[1]Launatöflur 1-01-2007'!E115</f>
        <v>0.022499999999999996</v>
      </c>
      <c r="L115" s="129">
        <f>(F115-'[1]Launatöflur 1-01-2007'!F115)/'[1]Launatöflur 1-01-2007'!F115</f>
        <v>0.022499999999999916</v>
      </c>
      <c r="M115" s="129">
        <f>(G115-'[1]Launatöflur 1-01-2007'!G115)/'[1]Launatöflur 1-01-2007'!G115</f>
        <v>0.022499999999999888</v>
      </c>
      <c r="N115" s="129">
        <f>(H115-'[1]Launatöflur 1-01-2007'!H115)/'[1]Launatöflur 1-01-2007'!H115</f>
        <v>0.022500000000000082</v>
      </c>
      <c r="O115" s="129">
        <f>(I115-'[1]Launatöflur 1-01-2007'!I115)/'[1]Launatöflur 1-01-2007'!I115</f>
        <v>0.022499999999999992</v>
      </c>
    </row>
    <row r="116" spans="1:15" ht="12.75">
      <c r="A116" s="43" t="s">
        <v>46</v>
      </c>
      <c r="B116" s="43"/>
      <c r="C116" s="43"/>
      <c r="D116" s="36">
        <f aca="true" t="shared" si="31" ref="D116:I116">+D107*$D$16</f>
        <v>2580.4261705034587</v>
      </c>
      <c r="E116" s="36">
        <f t="shared" si="31"/>
        <v>2720.348706096166</v>
      </c>
      <c r="F116" s="36">
        <f t="shared" si="31"/>
        <v>2813.6303964913045</v>
      </c>
      <c r="G116" s="36">
        <f t="shared" si="31"/>
        <v>2883.591664287658</v>
      </c>
      <c r="H116" s="36">
        <f t="shared" si="31"/>
        <v>2953.552932084012</v>
      </c>
      <c r="I116" s="36">
        <f t="shared" si="31"/>
        <v>3000.193777281581</v>
      </c>
      <c r="J116" s="129">
        <f>(D116-'[1]Launatöflur 1-01-2007'!D116)/'[1]Launatöflur 1-01-2007'!D116</f>
        <v>0.022500000000000044</v>
      </c>
      <c r="K116" s="129">
        <f>(E116-'[1]Launatöflur 1-01-2007'!E116)/'[1]Launatöflur 1-01-2007'!E116</f>
        <v>0.0225</v>
      </c>
      <c r="L116" s="129">
        <f>(F116-'[1]Launatöflur 1-01-2007'!F116)/'[1]Launatöflur 1-01-2007'!F116</f>
        <v>0.022500000000000023</v>
      </c>
      <c r="M116" s="129">
        <f>(G116-'[1]Launatöflur 1-01-2007'!G116)/'[1]Launatöflur 1-01-2007'!G116</f>
        <v>0.022499999999999923</v>
      </c>
      <c r="N116" s="129">
        <f>(H116-'[1]Launatöflur 1-01-2007'!H116)/'[1]Launatöflur 1-01-2007'!H116</f>
        <v>0.022499999999999985</v>
      </c>
      <c r="O116" s="129">
        <f>(I116-'[1]Launatöflur 1-01-2007'!I116)/'[1]Launatöflur 1-01-2007'!I116</f>
        <v>0.02249999999999992</v>
      </c>
    </row>
    <row r="117" spans="1:15" ht="12.75">
      <c r="A117" s="45" t="s">
        <v>9</v>
      </c>
      <c r="B117" s="45"/>
      <c r="C117" s="45"/>
      <c r="D117" s="149">
        <f>ROUND((1+$G$9)*'[1]Launatöflur 1-01-2007'!D117,0)</f>
        <v>1337</v>
      </c>
      <c r="E117" s="149">
        <f>ROUND((1+$G$9)*'[1]Launatöflur 1-01-2007'!E117,0)</f>
        <v>1417</v>
      </c>
      <c r="F117" s="149">
        <f>ROUND((1+$G$9)*'[1]Launatöflur 1-01-2007'!F117,0)</f>
        <v>1471</v>
      </c>
      <c r="G117" s="149">
        <f>ROUND((1+$G$9)*'[1]Launatöflur 1-01-2007'!G117,0)</f>
        <v>1511</v>
      </c>
      <c r="H117" s="149">
        <f>ROUND((1+$G$9)*'[1]Launatöflur 1-01-2007'!H117,0)</f>
        <v>1551</v>
      </c>
      <c r="I117" s="149">
        <f>ROUND((1+$G$9)*'[1]Launatöflur 1-01-2007'!I117,0)</f>
        <v>1577</v>
      </c>
      <c r="J117" s="129">
        <f>(D117-'[1]Launatöflur 1-01-2007'!D117)/'[1]Launatöflur 1-01-2007'!D117</f>
        <v>0.02262275141897011</v>
      </c>
      <c r="K117" s="129">
        <f>(E117-'[1]Launatöflur 1-01-2007'!E117)/'[1]Launatöflur 1-01-2007'!E117</f>
        <v>0.022464006125146586</v>
      </c>
      <c r="L117" s="129">
        <f>(F117-'[1]Launatöflur 1-01-2007'!F117)/'[1]Launatöflur 1-01-2007'!F117</f>
        <v>0.02283135060672118</v>
      </c>
      <c r="M117" s="129">
        <f>(G117-'[1]Launatöflur 1-01-2007'!G117)/'[1]Launatöflur 1-01-2007'!G117</f>
        <v>0.022751356817908144</v>
      </c>
      <c r="N117" s="129">
        <f>(H117-'[1]Launatöflur 1-01-2007'!H117)/'[1]Launatöflur 1-01-2007'!H117</f>
        <v>0.0226755006388613</v>
      </c>
      <c r="O117" s="129">
        <f>(I117-'[1]Launatöflur 1-01-2007'!I117)/'[1]Launatöflur 1-01-2007'!I117</f>
        <v>0.02219494630510747</v>
      </c>
    </row>
    <row r="118" spans="4:15" ht="12.75">
      <c r="D118" s="102">
        <f aca="true" t="shared" si="32" ref="D118:I118">+D115/D114</f>
        <v>1.2636066505613186</v>
      </c>
      <c r="E118" s="102">
        <f t="shared" si="32"/>
        <v>1.2636066505613188</v>
      </c>
      <c r="F118" s="102">
        <f t="shared" si="32"/>
        <v>1.2636066505613188</v>
      </c>
      <c r="G118" s="102">
        <f t="shared" si="32"/>
        <v>1.2636066505613186</v>
      </c>
      <c r="H118" s="102">
        <f t="shared" si="32"/>
        <v>1.263606650561319</v>
      </c>
      <c r="I118" s="102">
        <f t="shared" si="32"/>
        <v>1.2636066505613188</v>
      </c>
      <c r="J118" s="129"/>
      <c r="K118" s="129"/>
      <c r="L118" s="129"/>
      <c r="M118" s="129"/>
      <c r="N118" s="129"/>
      <c r="O118" s="129"/>
    </row>
    <row r="119" spans="10:15" ht="12.75">
      <c r="J119" s="129"/>
      <c r="K119" s="129"/>
      <c r="L119" s="129"/>
      <c r="M119" s="129"/>
      <c r="N119" s="129"/>
      <c r="O119" s="129"/>
    </row>
    <row r="120" spans="1:15" ht="12.75">
      <c r="A120" s="27" t="s">
        <v>47</v>
      </c>
      <c r="B120" s="68"/>
      <c r="C120" s="37"/>
      <c r="D120" s="128">
        <f aca="true" t="shared" si="33" ref="D120:I125">+D96</f>
        <v>223.75875023331614</v>
      </c>
      <c r="E120" s="128">
        <f t="shared" si="33"/>
        <v>237.18427524731504</v>
      </c>
      <c r="F120" s="128">
        <f t="shared" si="33"/>
        <v>246.13462525664772</v>
      </c>
      <c r="G120" s="128">
        <f t="shared" si="33"/>
        <v>252.84738776364722</v>
      </c>
      <c r="H120" s="128">
        <f t="shared" si="33"/>
        <v>259.56015027064666</v>
      </c>
      <c r="I120" s="128">
        <f t="shared" si="33"/>
        <v>264.03532527531297</v>
      </c>
      <c r="J120" s="129">
        <f>(D120-'[1]Launatöflur 1-01-2007'!D120)/'[1]Launatöflur 1-01-2007'!D120</f>
        <v>0.022500000000000006</v>
      </c>
      <c r="K120" s="129">
        <f>(E120-'[1]Launatöflur 1-01-2007'!E120)/'[1]Launatöflur 1-01-2007'!E120</f>
        <v>0.02249999999999998</v>
      </c>
      <c r="L120" s="129">
        <f>(F120-'[1]Launatöflur 1-01-2007'!F120)/'[1]Launatöflur 1-01-2007'!F120</f>
        <v>0.022499999999999996</v>
      </c>
      <c r="M120" s="129">
        <f>(G120-'[1]Launatöflur 1-01-2007'!G120)/'[1]Launatöflur 1-01-2007'!G120</f>
        <v>0.022499999999999923</v>
      </c>
      <c r="N120" s="129">
        <f>(H120-'[1]Launatöflur 1-01-2007'!H120)/'[1]Launatöflur 1-01-2007'!H120</f>
        <v>0.02249999999999997</v>
      </c>
      <c r="O120" s="129">
        <f>(I120-'[1]Launatöflur 1-01-2007'!I120)/'[1]Launatöflur 1-01-2007'!I120</f>
        <v>0.022499999999999923</v>
      </c>
    </row>
    <row r="121" spans="1:15" ht="12.75">
      <c r="A121" s="27" t="s">
        <v>48</v>
      </c>
      <c r="B121" s="68"/>
      <c r="C121" s="37"/>
      <c r="D121" s="128">
        <f t="shared" si="33"/>
        <v>338.6660097148336</v>
      </c>
      <c r="E121" s="128">
        <f t="shared" si="33"/>
        <v>358.98597029772355</v>
      </c>
      <c r="F121" s="128">
        <f t="shared" si="33"/>
        <v>372.5326106863169</v>
      </c>
      <c r="G121" s="128">
        <f t="shared" si="33"/>
        <v>382.69259097776194</v>
      </c>
      <c r="H121" s="128">
        <f t="shared" si="33"/>
        <v>392.8525712692069</v>
      </c>
      <c r="I121" s="128">
        <f t="shared" si="33"/>
        <v>399.6258914635036</v>
      </c>
      <c r="J121" s="129">
        <f>(D121-'[1]Launatöflur 1-01-2007'!D121)/'[1]Launatöflur 1-01-2007'!D121</f>
        <v>0.022500000000000003</v>
      </c>
      <c r="K121" s="129">
        <f>(E121-'[1]Launatöflur 1-01-2007'!E121)/'[1]Launatöflur 1-01-2007'!E121</f>
        <v>0.0224999999999999</v>
      </c>
      <c r="L121" s="129">
        <f>(F121-'[1]Launatöflur 1-01-2007'!F121)/'[1]Launatöflur 1-01-2007'!F121</f>
        <v>0.02249999999999994</v>
      </c>
      <c r="M121" s="129">
        <f>(G121-'[1]Launatöflur 1-01-2007'!G121)/'[1]Launatöflur 1-01-2007'!G121</f>
        <v>0.022499999999999968</v>
      </c>
      <c r="N121" s="129">
        <f>(H121-'[1]Launatöflur 1-01-2007'!H121)/'[1]Launatöflur 1-01-2007'!H121</f>
        <v>0.0225</v>
      </c>
      <c r="O121" s="129">
        <f>(I121-'[1]Launatöflur 1-01-2007'!I121)/'[1]Launatöflur 1-01-2007'!I121</f>
        <v>0.022500000000000017</v>
      </c>
    </row>
    <row r="122" spans="1:15" ht="12.75">
      <c r="A122" s="33" t="s">
        <v>49</v>
      </c>
      <c r="B122" s="104" t="s">
        <v>97</v>
      </c>
      <c r="C122" s="35"/>
      <c r="D122" s="128">
        <f t="shared" si="33"/>
        <v>21448.847281939456</v>
      </c>
      <c r="E122" s="128">
        <f t="shared" si="33"/>
        <v>22735.778118855826</v>
      </c>
      <c r="F122" s="128">
        <f t="shared" si="33"/>
        <v>23593.7320101334</v>
      </c>
      <c r="G122" s="128">
        <f t="shared" si="33"/>
        <v>24237.197428591586</v>
      </c>
      <c r="H122" s="128">
        <f t="shared" si="33"/>
        <v>24880.662847049767</v>
      </c>
      <c r="I122" s="128">
        <f t="shared" si="33"/>
        <v>25309.63979268855</v>
      </c>
      <c r="J122" s="129">
        <f>(D122-'[1]Launatöflur 1-01-2007'!D122)/'[1]Launatöflur 1-01-2007'!D122</f>
        <v>0.022499999999999923</v>
      </c>
      <c r="K122" s="129">
        <f>(E122-'[1]Launatöflur 1-01-2007'!E122)/'[1]Launatöflur 1-01-2007'!E122</f>
        <v>0.022499999999999964</v>
      </c>
      <c r="L122" s="129">
        <f>(F122-'[1]Launatöflur 1-01-2007'!F122)/'[1]Launatöflur 1-01-2007'!F122</f>
        <v>0.02249999999999994</v>
      </c>
      <c r="M122" s="129">
        <f>(G122-'[1]Launatöflur 1-01-2007'!G122)/'[1]Launatöflur 1-01-2007'!G122</f>
        <v>0.022500000000000037</v>
      </c>
      <c r="N122" s="129">
        <f>(H122-'[1]Launatöflur 1-01-2007'!H122)/'[1]Launatöflur 1-01-2007'!H122</f>
        <v>0.02249999999999998</v>
      </c>
      <c r="O122" s="129">
        <f>(I122-'[1]Launatöflur 1-01-2007'!I122)/'[1]Launatöflur 1-01-2007'!I122</f>
        <v>0.022499999999999895</v>
      </c>
    </row>
    <row r="123" spans="1:15" ht="12.75">
      <c r="A123" s="33" t="s">
        <v>83</v>
      </c>
      <c r="B123" s="60"/>
      <c r="C123" s="37"/>
      <c r="D123" s="37">
        <f t="shared" si="33"/>
        <v>631.5547652784144</v>
      </c>
      <c r="E123" s="37">
        <f t="shared" si="33"/>
        <v>664.7426232342218</v>
      </c>
      <c r="F123" s="37">
        <f t="shared" si="33"/>
        <v>686.7738447774095</v>
      </c>
      <c r="G123" s="37">
        <f t="shared" si="33"/>
        <v>703.3677737553132</v>
      </c>
      <c r="H123" s="37">
        <f t="shared" si="33"/>
        <v>719.9617027332172</v>
      </c>
      <c r="I123" s="37">
        <f t="shared" si="33"/>
        <v>731.1183391458364</v>
      </c>
      <c r="J123" s="129">
        <f>(D123-'[1]Launatöflur 1-01-2007'!D123)/'[1]Launatöflur 1-01-2007'!D123</f>
        <v>0.056038477292042234</v>
      </c>
      <c r="K123" s="129">
        <f>(E123-'[1]Launatöflur 1-01-2007'!E123)/'[1]Launatöflur 1-01-2007'!E123</f>
        <v>0.05436046488254275</v>
      </c>
      <c r="L123" s="129">
        <f>(F123-'[1]Launatöflur 1-01-2007'!F123)/'[1]Launatöflur 1-01-2007'!F123</f>
        <v>0.053190331598878114</v>
      </c>
      <c r="M123" s="129">
        <f>(G123-'[1]Launatöflur 1-01-2007'!G123)/'[1]Launatöflur 1-01-2007'!G123</f>
        <v>0.052467923642948194</v>
      </c>
      <c r="N123" s="129">
        <f>(H123-'[1]Launatöflur 1-01-2007'!H123)/'[1]Launatöflur 1-01-2007'!H123</f>
        <v>0.051779739266297656</v>
      </c>
      <c r="O123" s="129">
        <f>(I123-'[1]Launatöflur 1-01-2007'!I123)/'[1]Launatöflur 1-01-2007'!I123</f>
        <v>0.05147399323615178</v>
      </c>
    </row>
    <row r="124" spans="1:15" ht="12.75">
      <c r="A124" s="33" t="s">
        <v>84</v>
      </c>
      <c r="D124" s="37">
        <f t="shared" si="33"/>
        <v>472.88994417842036</v>
      </c>
      <c r="E124" s="37">
        <f t="shared" si="33"/>
        <v>497.6185322792858</v>
      </c>
      <c r="F124" s="37">
        <f t="shared" si="33"/>
        <v>514.0230610986662</v>
      </c>
      <c r="G124" s="37">
        <f t="shared" si="33"/>
        <v>526.3873551490988</v>
      </c>
      <c r="H124" s="37">
        <f t="shared" si="33"/>
        <v>538.7516491995318</v>
      </c>
      <c r="I124" s="37">
        <f t="shared" si="33"/>
        <v>547.0757084810166</v>
      </c>
      <c r="J124" s="129">
        <f>(D124-'[1]Launatöflur 1-01-2007'!D124)/'[1]Launatöflur 1-01-2007'!D124</f>
        <v>0.06137907999597627</v>
      </c>
      <c r="K124" s="129">
        <f>(E124-'[1]Launatöflur 1-01-2007'!E124)/'[1]Launatöflur 1-01-2007'!E124</f>
        <v>0.05943386411348156</v>
      </c>
      <c r="L124" s="129">
        <f>(F124-'[1]Launatöflur 1-01-2007'!F124)/'[1]Launatöflur 1-01-2007'!F124</f>
        <v>0.05807740105329538</v>
      </c>
      <c r="M124" s="129">
        <f>(G124-'[1]Launatöflur 1-01-2007'!G124)/'[1]Launatöflur 1-01-2007'!G124</f>
        <v>0.05723995824205008</v>
      </c>
      <c r="N124" s="129">
        <f>(H124-'[1]Launatöflur 1-01-2007'!H124)/'[1]Launatöflur 1-01-2007'!H124</f>
        <v>0.056442188707113615</v>
      </c>
      <c r="O124" s="129">
        <f>(I124-'[1]Launatöflur 1-01-2007'!I124)/'[1]Launatöflur 1-01-2007'!I124</f>
        <v>0.05608775626639777</v>
      </c>
    </row>
    <row r="125" spans="1:15" ht="12.75">
      <c r="A125" s="33" t="s">
        <v>85</v>
      </c>
      <c r="D125" s="37">
        <f t="shared" si="33"/>
        <v>236.608651501218</v>
      </c>
      <c r="E125" s="37">
        <f t="shared" si="33"/>
        <v>248.57307282446413</v>
      </c>
      <c r="F125" s="37">
        <f t="shared" si="33"/>
        <v>256.4724306297053</v>
      </c>
      <c r="G125" s="37">
        <f t="shared" si="33"/>
        <v>262.45464129132824</v>
      </c>
      <c r="H125" s="37">
        <f t="shared" si="33"/>
        <v>268.43685195295166</v>
      </c>
      <c r="I125" s="37">
        <f t="shared" si="33"/>
        <v>272.5019154709564</v>
      </c>
      <c r="J125" s="129">
        <f>(D125-'[1]Launatöflur 1-01-2007'!D125)/'[1]Launatöflur 1-01-2007'!D125</f>
        <v>0.09870338842223242</v>
      </c>
      <c r="K125" s="129">
        <f>(E125-'[1]Launatöflur 1-01-2007'!E125)/'[1]Launatöflur 1-01-2007'!E125</f>
        <v>0.09489074569832556</v>
      </c>
      <c r="L125" s="129">
        <f>(F125-'[1]Launatöflur 1-01-2007'!F125)/'[1]Launatöflur 1-01-2007'!F125</f>
        <v>0.09223206443666883</v>
      </c>
      <c r="M125" s="129">
        <f>(G125-'[1]Launatöflur 1-01-2007'!G125)/'[1]Launatöflur 1-01-2007'!G125</f>
        <v>0.09059066809104126</v>
      </c>
      <c r="N125" s="129">
        <f>(H125-'[1]Launatöflur 1-01-2007'!H125)/'[1]Launatöflur 1-01-2007'!H125</f>
        <v>0.08902703176660932</v>
      </c>
      <c r="O125" s="129">
        <f>(I125-'[1]Launatöflur 1-01-2007'!I125)/'[1]Launatöflur 1-01-2007'!I125</f>
        <v>0.08833234061259898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94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8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  <c r="H6" s="2"/>
    </row>
    <row r="7" spans="1:10" s="60" customFormat="1" ht="12.75">
      <c r="A7" s="37" t="s">
        <v>88</v>
      </c>
      <c r="B7" s="134"/>
      <c r="C7" s="37"/>
      <c r="D7" s="134"/>
      <c r="E7" s="104">
        <v>0.03</v>
      </c>
      <c r="F7" s="104">
        <v>0.025</v>
      </c>
      <c r="G7" s="146">
        <v>0.0225</v>
      </c>
      <c r="H7" s="134"/>
      <c r="I7" s="37"/>
      <c r="J7" s="37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H8" s="140"/>
      <c r="I8" s="139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42"/>
      <c r="H9" s="140"/>
      <c r="I9" s="139"/>
      <c r="J9" s="139"/>
    </row>
    <row r="10" spans="1:8" ht="12.75">
      <c r="A10" s="5" t="s">
        <v>2</v>
      </c>
      <c r="B10" s="6"/>
      <c r="D10" s="6">
        <v>36</v>
      </c>
      <c r="G10" s="6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21"/>
      <c r="H31" s="21"/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21"/>
      <c r="H32" s="21"/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/>
      <c r="G36" s="18"/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8"/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100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 t="s">
        <v>98</v>
      </c>
      <c r="E43" s="18"/>
      <c r="G43" s="18"/>
      <c r="H43" s="18"/>
    </row>
    <row r="44" spans="1:8" ht="12.75">
      <c r="A44" s="25" t="s">
        <v>92</v>
      </c>
      <c r="B44" s="18"/>
      <c r="D44" s="103">
        <f>F31</f>
        <v>102743</v>
      </c>
      <c r="E44" s="18"/>
      <c r="G44" s="18"/>
      <c r="H44" s="18"/>
    </row>
    <row r="45" spans="1:8" ht="12.75">
      <c r="A45" s="25" t="s">
        <v>86</v>
      </c>
      <c r="B45" s="18"/>
      <c r="D45" s="103">
        <f>3411*1.03*1.0315</f>
        <v>3623.9998950000004</v>
      </c>
      <c r="E45" s="18"/>
      <c r="G45" s="18"/>
      <c r="H45" s="18"/>
    </row>
    <row r="46" spans="1:8" ht="12.75">
      <c r="A46" s="25" t="s">
        <v>27</v>
      </c>
      <c r="B46" s="18"/>
      <c r="D46" s="103">
        <v>300</v>
      </c>
      <c r="E46" s="26" t="s">
        <v>101</v>
      </c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147">
        <f>(1+$F$9)*'Launatöflur 1-07-2006'!D51</f>
        <v>160741.667295</v>
      </c>
      <c r="E51" s="147">
        <f>(1+$F$9)*'Launatöflur 1-07-2006'!E51</f>
        <v>169457.8173327</v>
      </c>
      <c r="F51" s="147">
        <f>(1+$F$9)*'Launatöflur 1-07-2006'!F51</f>
        <v>175268.5840245</v>
      </c>
      <c r="G51" s="147">
        <f>(1+$F$9)*'Launatöflur 1-07-2006'!G51</f>
        <v>179626.65904335002</v>
      </c>
      <c r="H51" s="147">
        <f>(1+$F$9)*'Launatöflur 1-07-2006'!H51</f>
        <v>183984.7340622</v>
      </c>
      <c r="I51" s="147">
        <f>(1+$F$9)*'Launatöflur 1-07-2006'!I51</f>
        <v>186890.1174081</v>
      </c>
      <c r="J51" s="129">
        <f>(D51-'Launatöflur 1-07-2006'!D51)/'Launatöflur 1-07-2006'!D51</f>
        <v>0.03149999999999999</v>
      </c>
      <c r="K51" s="129">
        <f>(E51-'Launatöflur 1-07-2006'!E51)/'Launatöflur 1-07-2006'!E51</f>
        <v>0.03150000000000002</v>
      </c>
      <c r="L51" s="129">
        <f>(F51-'Launatöflur 1-07-2006'!F51)/'Launatöflur 1-07-2006'!F51</f>
        <v>0.0315000000000001</v>
      </c>
      <c r="M51" s="129">
        <f>(G51-'Launatöflur 1-07-2006'!G51)/'Launatöflur 1-07-2006'!G51</f>
        <v>0.031500000000000104</v>
      </c>
      <c r="N51" s="129">
        <f>(H51-'Launatöflur 1-07-2006'!H51)/'Launatöflur 1-07-2006'!H51</f>
        <v>0.03150000000000012</v>
      </c>
      <c r="O51" s="129">
        <f>(I51-'Launatöflur 1-07-2006'!I51)/'Launatöflur 1-07-2006'!I51</f>
        <v>0.03150000000000008</v>
      </c>
    </row>
    <row r="52" spans="1:15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160741.667295</v>
      </c>
      <c r="E54" s="53">
        <f t="shared" si="2"/>
        <v>169457.8173327</v>
      </c>
      <c r="F54" s="53">
        <f t="shared" si="2"/>
        <v>175268.5840245</v>
      </c>
      <c r="G54" s="53">
        <f t="shared" si="2"/>
        <v>179626.65904335002</v>
      </c>
      <c r="H54" s="53">
        <f t="shared" si="2"/>
        <v>183984.7340622</v>
      </c>
      <c r="I54" s="53">
        <f t="shared" si="2"/>
        <v>186890.1174081</v>
      </c>
      <c r="J54" s="129">
        <f>(D54-'Launatöflur 1-07-2006'!D54)/'Launatöflur 1-07-2006'!D54</f>
        <v>0.03149999999999999</v>
      </c>
      <c r="K54" s="129">
        <f>(E54-'Launatöflur 1-07-2006'!E54)/'Launatöflur 1-07-2006'!E54</f>
        <v>0.03150000000000002</v>
      </c>
      <c r="L54" s="129">
        <f>(F54-'Launatöflur 1-07-2006'!F54)/'Launatöflur 1-07-2006'!F54</f>
        <v>0.0315000000000001</v>
      </c>
      <c r="M54" s="129">
        <f>(G54-'Launatöflur 1-07-2006'!G54)/'Launatöflur 1-07-2006'!G54</f>
        <v>0.031500000000000104</v>
      </c>
      <c r="N54" s="129">
        <f>(H54-'Launatöflur 1-07-2006'!H54)/'Launatöflur 1-07-2006'!H54</f>
        <v>0.03150000000000012</v>
      </c>
      <c r="O54" s="129">
        <f>(I54-'Launatöflur 1-07-2006'!I54)/'Launatöflur 1-07-2006'!I54</f>
        <v>0.03150000000000008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+D51*$D$17*$B55</f>
        <v>31826.850124409993</v>
      </c>
      <c r="E55" s="55">
        <f t="shared" si="3"/>
        <v>33552.6478318746</v>
      </c>
      <c r="F55" s="55">
        <f t="shared" si="3"/>
        <v>34703.179636851004</v>
      </c>
      <c r="G55" s="55">
        <f t="shared" si="3"/>
        <v>35566.078490583306</v>
      </c>
      <c r="H55" s="55">
        <f t="shared" si="3"/>
        <v>36428.977344315594</v>
      </c>
      <c r="I55" s="55">
        <f t="shared" si="3"/>
        <v>37004.243246803795</v>
      </c>
      <c r="J55" s="129">
        <f>(D55-'Launatöflur 1-07-2006'!D55)/'Launatöflur 1-07-2006'!D55</f>
        <v>0.031499999999999966</v>
      </c>
      <c r="K55" s="129">
        <f>(E55-'Launatöflur 1-07-2006'!E55)/'Launatöflur 1-07-2006'!E55</f>
        <v>0.031500000000000035</v>
      </c>
      <c r="L55" s="129">
        <f>(F55-'Launatöflur 1-07-2006'!F55)/'Launatöflur 1-07-2006'!F55</f>
        <v>0.03150000000000019</v>
      </c>
      <c r="M55" s="129">
        <f>(G55-'Launatöflur 1-07-2006'!G55)/'Launatöflur 1-07-2006'!G55</f>
        <v>0.031500000000000215</v>
      </c>
      <c r="N55" s="129">
        <f>(H55-'Launatöflur 1-07-2006'!H55)/'Launatöflur 1-07-2006'!H55</f>
        <v>0.03150000000000004</v>
      </c>
      <c r="O55" s="129">
        <f>(I55-'Launatöflur 1-07-2006'!I55)/'Launatöflur 1-07-2006'!I55</f>
        <v>0.03150000000000006</v>
      </c>
    </row>
    <row r="56" spans="1:15" ht="12.75">
      <c r="A56" s="56"/>
      <c r="B56" s="40"/>
      <c r="C56" s="40"/>
      <c r="D56" s="57">
        <f aca="true" t="shared" si="4" ref="D56:I56">SUM(D54:D55)</f>
        <v>192568.51741941</v>
      </c>
      <c r="E56" s="57">
        <f t="shared" si="4"/>
        <v>203010.46516457462</v>
      </c>
      <c r="F56" s="57">
        <f t="shared" si="4"/>
        <v>209971.76366135103</v>
      </c>
      <c r="G56" s="57">
        <f t="shared" si="4"/>
        <v>215192.73753393334</v>
      </c>
      <c r="H56" s="57">
        <f t="shared" si="4"/>
        <v>220413.7114065156</v>
      </c>
      <c r="I56" s="57">
        <f t="shared" si="4"/>
        <v>223894.36065490378</v>
      </c>
      <c r="J56" s="129">
        <f>(D56-'Launatöflur 1-07-2006'!D56)/'Launatöflur 1-07-2006'!D56</f>
        <v>0.03150000000000001</v>
      </c>
      <c r="K56" s="129">
        <f>(E56-'Launatöflur 1-07-2006'!E56)/'Launatöflur 1-07-2006'!E56</f>
        <v>0.03150000000000012</v>
      </c>
      <c r="L56" s="129">
        <f>(F56-'Launatöflur 1-07-2006'!F56)/'Launatöflur 1-07-2006'!F56</f>
        <v>0.03150000000000018</v>
      </c>
      <c r="M56" s="129">
        <f>(G56-'Launatöflur 1-07-2006'!G56)/'Launatöflur 1-07-2006'!G56</f>
        <v>0.03150000000000023</v>
      </c>
      <c r="N56" s="129">
        <f>(H56-'Launatöflur 1-07-2006'!H56)/'Launatöflur 1-07-2006'!H56</f>
        <v>0.031500000000000146</v>
      </c>
      <c r="O56" s="129">
        <f>(I56-'Launatöflur 1-07-2006'!I56)/'Launatöflur 1-07-2006'!I56</f>
        <v>0.03150000000000004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+(D51+D52)*$D$14</f>
        <v>1030.3953031730769</v>
      </c>
      <c r="E58" s="58">
        <f t="shared" si="5"/>
        <v>1086.2680598250001</v>
      </c>
      <c r="F58" s="58">
        <f t="shared" si="5"/>
        <v>1123.5165642596155</v>
      </c>
      <c r="G58" s="58">
        <f t="shared" si="5"/>
        <v>1151.4529425855771</v>
      </c>
      <c r="H58" s="58">
        <f t="shared" si="5"/>
        <v>1179.3893209115386</v>
      </c>
      <c r="I58" s="58">
        <f t="shared" si="5"/>
        <v>1198.013573128846</v>
      </c>
      <c r="J58" s="129">
        <f>(D58-'Launatöflur 1-07-2006'!D58)/'Launatöflur 1-07-2006'!D58</f>
        <v>0.031499999999999966</v>
      </c>
      <c r="K58" s="129">
        <f>(E58-'Launatöflur 1-07-2006'!E58)/'Launatöflur 1-07-2006'!E58</f>
        <v>0.031500000000000125</v>
      </c>
      <c r="L58" s="129">
        <f>(F58-'Launatöflur 1-07-2006'!F58)/'Launatöflur 1-07-2006'!F58</f>
        <v>0.03150000000000023</v>
      </c>
      <c r="M58" s="129">
        <f>(G58-'Launatöflur 1-07-2006'!G58)/'Launatöflur 1-07-2006'!G58</f>
        <v>0.03150000000000024</v>
      </c>
      <c r="N58" s="129">
        <f>(H58-'Launatöflur 1-07-2006'!H58)/'Launatöflur 1-07-2006'!H58</f>
        <v>0.031500000000000264</v>
      </c>
      <c r="O58" s="129">
        <f>(I58-'Launatöflur 1-07-2006'!I58)/'Launatöflur 1-07-2006'!I58</f>
        <v>0.031500000000000014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1832.455007163</v>
      </c>
      <c r="E59" s="36">
        <f t="shared" si="6"/>
        <v>1931.8191175927802</v>
      </c>
      <c r="F59" s="36">
        <f t="shared" si="6"/>
        <v>1998.0618578793003</v>
      </c>
      <c r="G59" s="36">
        <f t="shared" si="6"/>
        <v>2047.7439130941902</v>
      </c>
      <c r="H59" s="36">
        <f t="shared" si="6"/>
        <v>2097.42596830908</v>
      </c>
      <c r="I59" s="36">
        <f t="shared" si="6"/>
        <v>2130.54733845234</v>
      </c>
      <c r="J59" s="129">
        <f>(D59-'Launatöflur 1-07-2006'!D59)/'Launatöflur 1-07-2006'!D59</f>
        <v>0.03149999999999993</v>
      </c>
      <c r="K59" s="129">
        <f>(E59-'Launatöflur 1-07-2006'!E59)/'Launatöflur 1-07-2006'!E59</f>
        <v>0.0315000000000001</v>
      </c>
      <c r="L59" s="129">
        <f>(F59-'Launatöflur 1-07-2006'!F59)/'Launatöflur 1-07-2006'!F59</f>
        <v>0.03150000000000008</v>
      </c>
      <c r="M59" s="129">
        <f>(G59-'Launatöflur 1-07-2006'!G59)/'Launatöflur 1-07-2006'!G59</f>
        <v>0.0315000000000001</v>
      </c>
      <c r="N59" s="129">
        <f>(H59-'Launatöflur 1-07-2006'!H59)/'Launatöflur 1-07-2006'!H59</f>
        <v>0.0315</v>
      </c>
      <c r="O59" s="129">
        <f>(I59-'Launatöflur 1-07-2006'!I59)/'Launatöflur 1-07-2006'!I59</f>
        <v>0.031499999999999945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2523.6441765315</v>
      </c>
      <c r="E60" s="36">
        <f t="shared" si="7"/>
        <v>2660.48773212339</v>
      </c>
      <c r="F60" s="36">
        <f t="shared" si="7"/>
        <v>2751.71676918465</v>
      </c>
      <c r="G60" s="36">
        <f t="shared" si="7"/>
        <v>2820.138546980595</v>
      </c>
      <c r="H60" s="36">
        <f t="shared" si="7"/>
        <v>2888.56032477654</v>
      </c>
      <c r="I60" s="36">
        <f t="shared" si="7"/>
        <v>2934.17484330717</v>
      </c>
      <c r="J60" s="129">
        <f>(D60-'Launatöflur 1-07-2006'!D60)/'Launatöflur 1-07-2006'!D60</f>
        <v>0.031500000000000083</v>
      </c>
      <c r="K60" s="129">
        <f>(E60-'Launatöflur 1-07-2006'!E60)/'Launatöflur 1-07-2006'!E60</f>
        <v>0.03149999999999996</v>
      </c>
      <c r="L60" s="129">
        <f>(F60-'Launatöflur 1-07-2006'!F60)/'Launatöflur 1-07-2006'!F60</f>
        <v>0.03150000000000011</v>
      </c>
      <c r="M60" s="129">
        <f>(G60-'Launatöflur 1-07-2006'!G60)/'Launatöflur 1-07-2006'!G60</f>
        <v>0.03150000000000005</v>
      </c>
      <c r="N60" s="129">
        <f>(H60-'Launatöflur 1-07-2006'!H60)/'Launatöflur 1-07-2006'!H60</f>
        <v>0.03150000000000017</v>
      </c>
      <c r="O60" s="129">
        <f>(I60-'Launatöflur 1-07-2006'!I60)/'Launatöflur 1-07-2006'!I60</f>
        <v>0.03150000000000007</v>
      </c>
    </row>
    <row r="61" spans="1:15" ht="12.75">
      <c r="A61" s="45" t="s">
        <v>9</v>
      </c>
      <c r="B61" s="45"/>
      <c r="C61" s="45"/>
      <c r="D61" s="149">
        <f>(1+$F$9)*'Launatöflur 1-07-2006'!D61</f>
        <v>1307.422505655</v>
      </c>
      <c r="E61" s="149">
        <f>(1+$F$9)*'Launatöflur 1-07-2006'!E61</f>
        <v>1385.8678559943003</v>
      </c>
      <c r="F61" s="149">
        <f>(1+$F$9)*'Launatöflur 1-07-2006'!F61</f>
        <v>1438.1647562205</v>
      </c>
      <c r="G61" s="149">
        <f>(1+$F$9)*'Launatöflur 1-07-2006'!G61</f>
        <v>1477.38743139015</v>
      </c>
      <c r="H61" s="149">
        <f>(1+$F$9)*'Launatöflur 1-07-2006'!H61</f>
        <v>1516.6101065597998</v>
      </c>
      <c r="I61" s="149">
        <f>(1+$F$9)*'Launatöflur 1-07-2006'!I61</f>
        <v>1542.7585566728999</v>
      </c>
      <c r="J61" s="129">
        <f>(D61-'Launatöflur 1-07-2006'!D61)/'Launatöflur 1-07-2006'!D61</f>
        <v>0.03150000000000005</v>
      </c>
      <c r="K61" s="129">
        <f>(E61-'Launatöflur 1-07-2006'!E61)/'Launatöflur 1-07-2006'!E61</f>
        <v>0.03150000000000016</v>
      </c>
      <c r="L61" s="129">
        <f>(F61-'Launatöflur 1-07-2006'!F61)/'Launatöflur 1-07-2006'!F61</f>
        <v>0.03150000000000008</v>
      </c>
      <c r="M61" s="129">
        <f>(G61-'Launatöflur 1-07-2006'!G61)/'Launatöflur 1-07-2006'!G61</f>
        <v>0.031500000000000056</v>
      </c>
      <c r="N61" s="129">
        <f>(H61-'Launatöflur 1-07-2006'!H61)/'Launatöflur 1-07-2006'!H61</f>
        <v>0.031500000000000035</v>
      </c>
      <c r="O61" s="129">
        <f>(I61-'Launatöflur 1-07-2006'!I61)/'Launatöflur 1-07-2006'!I61</f>
        <v>0.03150000000000007</v>
      </c>
    </row>
    <row r="62" spans="1:9" ht="12.75">
      <c r="A62" s="60"/>
      <c r="B62" s="60"/>
      <c r="C62" s="37"/>
      <c r="D62" s="61">
        <f aca="true" t="shared" si="8" ref="D62:I62">D59/D58</f>
        <v>1.7784</v>
      </c>
      <c r="E62" s="61">
        <f t="shared" si="8"/>
        <v>1.7784</v>
      </c>
      <c r="F62" s="61">
        <f t="shared" si="8"/>
        <v>1.7784</v>
      </c>
      <c r="G62" s="61">
        <f t="shared" si="8"/>
        <v>1.7783999999999998</v>
      </c>
      <c r="H62" s="61">
        <f t="shared" si="8"/>
        <v>1.7783999999999998</v>
      </c>
      <c r="I62" s="61">
        <f t="shared" si="8"/>
        <v>1.7784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48">
        <f>(1+$F$9)*'Launatöflur 1-07-2006'!D67</f>
        <v>218.8349635533654</v>
      </c>
      <c r="E67" s="148">
        <f>(1+$F$9)*'Launatöflur 1-07-2006'!E67</f>
        <v>231.96506136656728</v>
      </c>
      <c r="F67" s="148">
        <f>(1+$F$9)*'Launatöflur 1-07-2006'!F67</f>
        <v>240.71845990870193</v>
      </c>
      <c r="G67" s="148">
        <f>(1+$F$9)*'Launatöflur 1-07-2006'!G67</f>
        <v>247.28350881530292</v>
      </c>
      <c r="H67" s="148">
        <f>(1+$F$9)*'Launatöflur 1-07-2006'!H67</f>
        <v>253.84855772190383</v>
      </c>
      <c r="I67" s="148">
        <f>(1+$F$9)*'Launatöflur 1-07-2006'!I67</f>
        <v>258.22525699297114</v>
      </c>
      <c r="J67" s="129">
        <f>(D67-'Launatöflur 1-07-2006'!D67)/'Launatöflur 1-07-2006'!D67</f>
        <v>0.031500000000000125</v>
      </c>
      <c r="K67" s="129">
        <f>(E67-'Launatöflur 1-07-2006'!E67)/'Launatöflur 1-07-2006'!E67</f>
        <v>0.03150000000000002</v>
      </c>
      <c r="L67" s="129">
        <f>(F67-'Launatöflur 1-07-2006'!F67)/'Launatöflur 1-07-2006'!F67</f>
        <v>0.03150000000000012</v>
      </c>
      <c r="M67" s="129">
        <f>(G67-'Launatöflur 1-07-2006'!G67)/'Launatöflur 1-07-2006'!G67</f>
        <v>0.03150000000000012</v>
      </c>
      <c r="N67" s="129">
        <f>(H67-'Launatöflur 1-07-2006'!H67)/'Launatöflur 1-07-2006'!H67</f>
        <v>0.03150000000000014</v>
      </c>
      <c r="O67" s="129">
        <f>(I67-'Launatöflur 1-07-2006'!I67)/'Launatöflur 1-07-2006'!I67</f>
        <v>0.03150000000000006</v>
      </c>
    </row>
    <row r="68" spans="1:15" ht="12.75">
      <c r="A68" s="27" t="s">
        <v>48</v>
      </c>
      <c r="B68" s="60"/>
      <c r="C68" s="37"/>
      <c r="D68" s="148">
        <f>(1+$F$9)*'Launatöflur 1-07-2006'!D68</f>
        <v>331.2137014326001</v>
      </c>
      <c r="E68" s="148">
        <f>(1+$F$9)*'Launatöflur 1-07-2006'!E68</f>
        <v>351.0865235185561</v>
      </c>
      <c r="F68" s="148">
        <f>(1+$F$9)*'Launatöflur 1-07-2006'!F68</f>
        <v>364.33507157586007</v>
      </c>
      <c r="G68" s="148">
        <f>(1+$F$9)*'Launatöflur 1-07-2006'!G68</f>
        <v>374.2714826188381</v>
      </c>
      <c r="H68" s="148">
        <f>(1+$F$9)*'Launatöflur 1-07-2006'!H68</f>
        <v>384.20789366181606</v>
      </c>
      <c r="I68" s="148">
        <f>(1+$F$9)*'Launatöflur 1-07-2006'!I68</f>
        <v>390.83216769046805</v>
      </c>
      <c r="J68" s="129">
        <f>(D68-'Launatöflur 1-07-2006'!D68)/'Launatöflur 1-07-2006'!D68</f>
        <v>0.031500000000000125</v>
      </c>
      <c r="K68" s="129">
        <f>(E68-'Launatöflur 1-07-2006'!E68)/'Launatöflur 1-07-2006'!E68</f>
        <v>0.03150000000000017</v>
      </c>
      <c r="L68" s="129">
        <f>(F68-'Launatöflur 1-07-2006'!F68)/'Launatöflur 1-07-2006'!F68</f>
        <v>0.03150000000000008</v>
      </c>
      <c r="M68" s="129">
        <f>(G68-'Launatöflur 1-07-2006'!G68)/'Launatöflur 1-07-2006'!G68</f>
        <v>0.0315000000000001</v>
      </c>
      <c r="N68" s="129">
        <f>(H68-'Launatöflur 1-07-2006'!H68)/'Launatöflur 1-07-2006'!H68</f>
        <v>0.03150000000000012</v>
      </c>
      <c r="O68" s="129">
        <f>(I68-'Launatöflur 1-07-2006'!I68)/'Launatöflur 1-07-2006'!I68</f>
        <v>0.03150000000000008</v>
      </c>
    </row>
    <row r="69" spans="1:15" ht="12.75">
      <c r="A69" s="27" t="s">
        <v>49</v>
      </c>
      <c r="B69" s="104" t="s">
        <v>97</v>
      </c>
      <c r="C69" s="37"/>
      <c r="D69" s="148">
        <f>(1+$F$9)*'Launatöflur 1-07-2006'!D69</f>
        <v>20976.867757398002</v>
      </c>
      <c r="E69" s="148">
        <f>(1+$F$9)*'Launatöflur 1-07-2006'!E69</f>
        <v>22235.479822841884</v>
      </c>
      <c r="F69" s="148">
        <f>(1+$F$9)*'Launatöflur 1-07-2006'!F69</f>
        <v>23074.5545331378</v>
      </c>
      <c r="G69" s="148">
        <f>(1+$F$9)*'Launatöflur 1-07-2006'!G69</f>
        <v>23703.86056585974</v>
      </c>
      <c r="H69" s="148">
        <f>(1+$F$9)*'Launatöflur 1-07-2006'!H69</f>
        <v>24333.16659858168</v>
      </c>
      <c r="I69" s="148">
        <f>(1+$F$9)*'Launatöflur 1-07-2006'!I69</f>
        <v>24752.703953729637</v>
      </c>
      <c r="J69" s="129">
        <f>(D69-'Launatöflur 1-07-2006'!D69)/'Launatöflur 1-07-2006'!D69</f>
        <v>0.03150000000000011</v>
      </c>
      <c r="K69" s="129">
        <f>(E69-'Launatöflur 1-07-2006'!E69)/'Launatöflur 1-07-2006'!E69</f>
        <v>0.03150000000000013</v>
      </c>
      <c r="L69" s="129">
        <f>(F69-'Launatöflur 1-07-2006'!F69)/'Launatöflur 1-07-2006'!F69</f>
        <v>0.0315000000000001</v>
      </c>
      <c r="M69" s="129">
        <f>(G69-'Launatöflur 1-07-2006'!G69)/'Launatöflur 1-07-2006'!G69</f>
        <v>0.03150000000000003</v>
      </c>
      <c r="N69" s="129">
        <f>(H69-'Launatöflur 1-07-2006'!H69)/'Launatöflur 1-07-2006'!H69</f>
        <v>0.031500000000000125</v>
      </c>
      <c r="O69" s="129">
        <f>(I69-'Launatöflur 1-07-2006'!I69)/'Launatöflur 1-07-2006'!I69</f>
        <v>0.03150000000000003</v>
      </c>
    </row>
    <row r="70" spans="1:15" ht="12.75">
      <c r="A70" s="27" t="s">
        <v>83</v>
      </c>
      <c r="B70" s="60"/>
      <c r="C70" s="37"/>
      <c r="D70" s="37">
        <f aca="true" t="shared" si="9" ref="D70:I72">+D99</f>
        <v>598.0414339616539</v>
      </c>
      <c r="E70" s="37">
        <f t="shared" si="9"/>
        <v>630.4699819224302</v>
      </c>
      <c r="F70" s="37">
        <f t="shared" si="9"/>
        <v>652.0890138962809</v>
      </c>
      <c r="G70" s="37">
        <f t="shared" si="9"/>
        <v>668.303287876669</v>
      </c>
      <c r="H70" s="37">
        <f t="shared" si="9"/>
        <v>684.517561857057</v>
      </c>
      <c r="I70" s="37">
        <f t="shared" si="9"/>
        <v>695.3270778439821</v>
      </c>
      <c r="J70" s="129">
        <f>(D70-'Launatöflur 1-07-2006'!D70)/'Launatöflur 1-07-2006'!D70</f>
        <v>0.03150000000000013</v>
      </c>
      <c r="K70" s="129">
        <f>(E70-'Launatöflur 1-07-2006'!E70)/'Launatöflur 1-07-2006'!E70</f>
        <v>0.0315000000000001</v>
      </c>
      <c r="L70" s="129">
        <f>(F70-'Launatöflur 1-07-2006'!F70)/'Launatöflur 1-07-2006'!F70</f>
        <v>0.03149999999999984</v>
      </c>
      <c r="M70" s="129">
        <f>(G70-'Launatöflur 1-07-2006'!G70)/'Launatöflur 1-07-2006'!G70</f>
        <v>0.031500000000000014</v>
      </c>
      <c r="N70" s="129">
        <f>(H70-'Launatöflur 1-07-2006'!H70)/'Launatöflur 1-07-2006'!H70</f>
        <v>0.031499999999999834</v>
      </c>
      <c r="O70" s="129">
        <f>(I70-'Launatöflur 1-07-2006'!I70)/'Launatöflur 1-07-2006'!I70</f>
        <v>0.03149999999999973</v>
      </c>
    </row>
    <row r="71" spans="1:15" ht="12.75">
      <c r="A71" s="27" t="s">
        <v>84</v>
      </c>
      <c r="B71" s="60"/>
      <c r="C71" s="37"/>
      <c r="D71" s="37">
        <f t="shared" si="9"/>
        <v>445.54292909203855</v>
      </c>
      <c r="E71" s="37">
        <f t="shared" si="9"/>
        <v>469.7023090683301</v>
      </c>
      <c r="F71" s="37">
        <f t="shared" si="9"/>
        <v>485.80856238585784</v>
      </c>
      <c r="G71" s="37">
        <f t="shared" si="9"/>
        <v>497.8882523740035</v>
      </c>
      <c r="H71" s="37">
        <f t="shared" si="9"/>
        <v>509.96794236214896</v>
      </c>
      <c r="I71" s="37">
        <f t="shared" si="9"/>
        <v>518.0210690209128</v>
      </c>
      <c r="J71" s="129">
        <f>(D71-'Launatöflur 1-07-2006'!D71)/'Launatöflur 1-07-2006'!D71</f>
        <v>0.031499999999999834</v>
      </c>
      <c r="K71" s="129">
        <f>(E71-'Launatöflur 1-07-2006'!E71)/'Launatöflur 1-07-2006'!E71</f>
        <v>0.03150000000000006</v>
      </c>
      <c r="L71" s="129">
        <f>(F71-'Launatöflur 1-07-2006'!F71)/'Launatöflur 1-07-2006'!F71</f>
        <v>0.0314999999999997</v>
      </c>
      <c r="M71" s="129">
        <f>(G71-'Launatöflur 1-07-2006'!G71)/'Launatöflur 1-07-2006'!G71</f>
        <v>0.03149999999999981</v>
      </c>
      <c r="N71" s="129">
        <f>(H71-'Launatöflur 1-07-2006'!H71)/'Launatöflur 1-07-2006'!H71</f>
        <v>0.031499999999998994</v>
      </c>
      <c r="O71" s="129">
        <f>(I71-'Launatöflur 1-07-2006'!I71)/'Launatöflur 1-07-2006'!I71</f>
        <v>0.03149999999999954</v>
      </c>
    </row>
    <row r="72" spans="1:15" ht="12.75">
      <c r="A72" s="27" t="s">
        <v>85</v>
      </c>
      <c r="B72" s="60"/>
      <c r="C72" s="37"/>
      <c r="D72" s="37">
        <f t="shared" si="9"/>
        <v>215.35261836317295</v>
      </c>
      <c r="E72" s="37">
        <f t="shared" si="9"/>
        <v>227.030024503425</v>
      </c>
      <c r="F72" s="37">
        <f t="shared" si="9"/>
        <v>234.81496193025964</v>
      </c>
      <c r="G72" s="37">
        <f t="shared" si="9"/>
        <v>240.65366500038567</v>
      </c>
      <c r="H72" s="37">
        <f t="shared" si="9"/>
        <v>246.49236807051147</v>
      </c>
      <c r="I72" s="37">
        <f t="shared" si="9"/>
        <v>250.38483678392845</v>
      </c>
      <c r="J72" s="129">
        <f>(D72-'Launatöflur 1-07-2006'!D72)/'Launatöflur 1-07-2006'!D72</f>
        <v>0.03149999999999908</v>
      </c>
      <c r="K72" s="129">
        <f>(E72-'Launatöflur 1-07-2006'!E72)/'Launatöflur 1-07-2006'!E72</f>
        <v>0.031499999999999445</v>
      </c>
      <c r="L72" s="129">
        <f>(F72-'Launatöflur 1-07-2006'!F72)/'Launatöflur 1-07-2006'!F72</f>
        <v>0.03149999999999865</v>
      </c>
      <c r="M72" s="129">
        <f>(G72-'Launatöflur 1-07-2006'!G72)/'Launatöflur 1-07-2006'!G72</f>
        <v>0.03150000000000033</v>
      </c>
      <c r="N72" s="129">
        <f>(H72-'Launatöflur 1-07-2006'!H72)/'Launatöflur 1-07-2006'!H72</f>
        <v>0.031499999999999036</v>
      </c>
      <c r="O72" s="129">
        <f>(I72-'Launatöflur 1-07-2006'!I72)/'Launatöflur 1-07-2006'!I72</f>
        <v>0.031499999999998224</v>
      </c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60"/>
      <c r="B76" s="60"/>
      <c r="C76" s="37"/>
      <c r="D76" s="61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9" ht="12.75">
      <c r="A78" s="25"/>
      <c r="B78" s="18"/>
      <c r="D78" s="26"/>
      <c r="E78" s="61"/>
      <c r="F78" s="61"/>
      <c r="G78" s="61"/>
      <c r="H78" s="61"/>
      <c r="I78" s="61"/>
    </row>
    <row r="79" spans="1:11" s="38" customFormat="1" ht="12.75">
      <c r="A79" s="38" t="s">
        <v>82</v>
      </c>
      <c r="D79" s="39"/>
      <c r="E79" s="39"/>
      <c r="F79" s="39"/>
      <c r="G79" s="39"/>
      <c r="H79" s="39"/>
      <c r="I79" s="39"/>
      <c r="J79" s="39"/>
      <c r="K79"/>
    </row>
    <row r="80" spans="1:15" ht="12.75">
      <c r="A80" s="40" t="s">
        <v>37</v>
      </c>
      <c r="B80" s="62"/>
      <c r="C80" s="40"/>
      <c r="D80" s="63">
        <f aca="true" t="shared" si="10" ref="D80:I80">+D51</f>
        <v>160741.667295</v>
      </c>
      <c r="E80" s="63">
        <f t="shared" si="10"/>
        <v>169457.8173327</v>
      </c>
      <c r="F80" s="63">
        <f t="shared" si="10"/>
        <v>175268.5840245</v>
      </c>
      <c r="G80" s="63">
        <f t="shared" si="10"/>
        <v>179626.65904335002</v>
      </c>
      <c r="H80" s="63">
        <f t="shared" si="10"/>
        <v>183984.7340622</v>
      </c>
      <c r="I80" s="63">
        <f t="shared" si="10"/>
        <v>186890.1174081</v>
      </c>
      <c r="J80" s="129">
        <f>(D80-'Launatöflur 1-07-2006'!D80)/'Launatöflur 1-07-2006'!D80</f>
        <v>0.03149999999999999</v>
      </c>
      <c r="K80" s="129">
        <f>(E80-'Launatöflur 1-07-2006'!E80)/'Launatöflur 1-07-2006'!E80</f>
        <v>0.03150000000000002</v>
      </c>
      <c r="L80" s="129">
        <f>(F80-'Launatöflur 1-07-2006'!F80)/'Launatöflur 1-07-2006'!F80</f>
        <v>0.0315000000000001</v>
      </c>
      <c r="M80" s="129">
        <f>(G80-'Launatöflur 1-07-2006'!G80)/'Launatöflur 1-07-2006'!G80</f>
        <v>0.031500000000000104</v>
      </c>
      <c r="N80" s="129">
        <f>(H80-'Launatöflur 1-07-2006'!H80)/'Launatöflur 1-07-2006'!H80</f>
        <v>0.03150000000000012</v>
      </c>
      <c r="O80" s="129">
        <f>(I80-'Launatöflur 1-07-2006'!I80)/'Launatöflur 1-07-2006'!I80</f>
        <v>0.03150000000000008</v>
      </c>
    </row>
    <row r="81" spans="1:15" ht="12.75">
      <c r="A81" s="43" t="s">
        <v>38</v>
      </c>
      <c r="B81" s="34">
        <f>+$D$25</f>
        <v>0.175</v>
      </c>
      <c r="C81" s="35"/>
      <c r="D81" s="36">
        <f aca="true" t="shared" si="11" ref="D81:I81">+D80*$B$81</f>
        <v>28129.791776624996</v>
      </c>
      <c r="E81" s="36">
        <f t="shared" si="11"/>
        <v>29655.1180332225</v>
      </c>
      <c r="F81" s="36">
        <f t="shared" si="11"/>
        <v>30672.0022042875</v>
      </c>
      <c r="G81" s="36">
        <f t="shared" si="11"/>
        <v>31434.665332586253</v>
      </c>
      <c r="H81" s="36">
        <f t="shared" si="11"/>
        <v>32197.328460884997</v>
      </c>
      <c r="I81" s="36">
        <f t="shared" si="11"/>
        <v>32705.770546417498</v>
      </c>
      <c r="J81" s="129">
        <f>(D81-'Launatöflur 1-07-2006'!D81)/'Launatöflur 1-07-2006'!D81</f>
        <v>0.03149999999999992</v>
      </c>
      <c r="K81" s="129">
        <f>(E81-'Launatöflur 1-07-2006'!E81)/'Launatöflur 1-07-2006'!E81</f>
        <v>0.031500000000000125</v>
      </c>
      <c r="L81" s="129">
        <f>(F81-'Launatöflur 1-07-2006'!F81)/'Launatöflur 1-07-2006'!F81</f>
        <v>0.03150000000000005</v>
      </c>
      <c r="M81" s="129">
        <f>(G81-'Launatöflur 1-07-2006'!G81)/'Launatöflur 1-07-2006'!G81</f>
        <v>0.03150000000000021</v>
      </c>
      <c r="N81" s="129">
        <f>(H81-'Launatöflur 1-07-2006'!H81)/'Launatöflur 1-07-2006'!H81</f>
        <v>0.031500000000000125</v>
      </c>
      <c r="O81" s="129">
        <f>(I81-'Launatöflur 1-07-2006'!I81)/'Launatöflur 1-07-2006'!I81</f>
        <v>0.031500000000000146</v>
      </c>
    </row>
    <row r="82" spans="1:15" s="50" customFormat="1" ht="12.75">
      <c r="A82" s="45" t="s">
        <v>39</v>
      </c>
      <c r="B82" s="46">
        <f>+$D$24</f>
        <v>0</v>
      </c>
      <c r="C82" s="47"/>
      <c r="D82" s="48">
        <f aca="true" t="shared" si="12" ref="D82:I82">+D88*B82</f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</row>
    <row r="83" spans="1:15" ht="12.75">
      <c r="A83" s="51" t="s">
        <v>40</v>
      </c>
      <c r="B83" s="52"/>
      <c r="C83" s="52"/>
      <c r="D83" s="53">
        <f aca="true" t="shared" si="13" ref="D83:I83">SUM(D80:D82)</f>
        <v>188871.459071625</v>
      </c>
      <c r="E83" s="53">
        <f t="shared" si="13"/>
        <v>199112.93536592252</v>
      </c>
      <c r="F83" s="53">
        <f t="shared" si="13"/>
        <v>205940.58622878752</v>
      </c>
      <c r="G83" s="53">
        <f t="shared" si="13"/>
        <v>211061.32437593627</v>
      </c>
      <c r="H83" s="53">
        <f t="shared" si="13"/>
        <v>216182.062523085</v>
      </c>
      <c r="I83" s="53">
        <f t="shared" si="13"/>
        <v>219595.8879545175</v>
      </c>
      <c r="J83" s="129">
        <f>(D83-'Launatöflur 1-07-2006'!D83)/'Launatöflur 1-07-2006'!D83</f>
        <v>0.03150000000000004</v>
      </c>
      <c r="K83" s="129">
        <f>(E83-'Launatöflur 1-07-2006'!E83)/'Launatöflur 1-07-2006'!E83</f>
        <v>0.03150000000000008</v>
      </c>
      <c r="L83" s="129">
        <f>(F83-'Launatöflur 1-07-2006'!F83)/'Launatöflur 1-07-2006'!F83</f>
        <v>0.031500000000000146</v>
      </c>
      <c r="M83" s="129">
        <f>(G83-'Launatöflur 1-07-2006'!G83)/'Launatöflur 1-07-2006'!G83</f>
        <v>0.031500000000000083</v>
      </c>
      <c r="N83" s="129">
        <f>(H83-'Launatöflur 1-07-2006'!H83)/'Launatöflur 1-07-2006'!H83</f>
        <v>0.031500000000000174</v>
      </c>
      <c r="O83" s="129">
        <f>(I83-'Launatöflur 1-07-2006'!I83)/'Launatöflur 1-07-2006'!I83</f>
        <v>0.03150000000000014</v>
      </c>
    </row>
    <row r="84" spans="1:15" ht="12.75">
      <c r="A84" s="43" t="s">
        <v>41</v>
      </c>
      <c r="B84" s="54">
        <f>+$D$29</f>
        <v>19</v>
      </c>
      <c r="C84" s="54"/>
      <c r="D84" s="131">
        <f aca="true" t="shared" si="14" ref="D84:I84">+D80*$D$17*$B84</f>
        <v>27486.825107444995</v>
      </c>
      <c r="E84" s="131">
        <f t="shared" si="14"/>
        <v>28977.2867638917</v>
      </c>
      <c r="F84" s="131">
        <f t="shared" si="14"/>
        <v>29970.9278681895</v>
      </c>
      <c r="G84" s="131">
        <f t="shared" si="14"/>
        <v>30716.158696412855</v>
      </c>
      <c r="H84" s="131">
        <f t="shared" si="14"/>
        <v>31461.389524636197</v>
      </c>
      <c r="I84" s="131">
        <f t="shared" si="14"/>
        <v>31958.210076785093</v>
      </c>
      <c r="J84" s="129">
        <f>(D84-'Launatöflur 1-07-2006'!D84)/'Launatöflur 1-07-2006'!D84</f>
        <v>0.031499999999999945</v>
      </c>
      <c r="K84" s="129">
        <f>(E84-'Launatöflur 1-07-2006'!E84)/'Launatöflur 1-07-2006'!E84</f>
        <v>0.031499999999999966</v>
      </c>
      <c r="L84" s="129">
        <f>(F84-'Launatöflur 1-07-2006'!F84)/'Launatöflur 1-07-2006'!F84</f>
        <v>0.03150000000000003</v>
      </c>
      <c r="M84" s="129">
        <f>(G84-'Launatöflur 1-07-2006'!G84)/'Launatöflur 1-07-2006'!G84</f>
        <v>0.031500000000000285</v>
      </c>
      <c r="N84" s="129">
        <f>(H84-'Launatöflur 1-07-2006'!H84)/'Launatöflur 1-07-2006'!H84</f>
        <v>0.03150000000000005</v>
      </c>
      <c r="O84" s="129">
        <f>(I84-'Launatöflur 1-07-2006'!I84)/'Launatöflur 1-07-2006'!I84</f>
        <v>0.031499999999999896</v>
      </c>
    </row>
    <row r="85" spans="1:15" ht="13.5" thickBot="1">
      <c r="A85" s="56"/>
      <c r="B85" s="40"/>
      <c r="C85" s="40"/>
      <c r="D85" s="65">
        <f aca="true" t="shared" si="15" ref="D85:I85">SUM(D83:D84)</f>
        <v>216358.28417906997</v>
      </c>
      <c r="E85" s="65">
        <f t="shared" si="15"/>
        <v>228090.2221298142</v>
      </c>
      <c r="F85" s="65">
        <f t="shared" si="15"/>
        <v>235911.51409697701</v>
      </c>
      <c r="G85" s="65">
        <f t="shared" si="15"/>
        <v>241777.48307234913</v>
      </c>
      <c r="H85" s="65">
        <f t="shared" si="15"/>
        <v>247643.45204772122</v>
      </c>
      <c r="I85" s="65">
        <f t="shared" si="15"/>
        <v>251554.0980313026</v>
      </c>
      <c r="J85" s="129">
        <f>(D85-'Launatöflur 1-07-2006'!D85)/'Launatöflur 1-07-2006'!D85</f>
        <v>0.03149999999999991</v>
      </c>
      <c r="K85" s="129">
        <f>(E85-'Launatöflur 1-07-2006'!E85)/'Launatöflur 1-07-2006'!E85</f>
        <v>0.03150000000000004</v>
      </c>
      <c r="L85" s="129">
        <f>(F85-'Launatöflur 1-07-2006'!F85)/'Launatöflur 1-07-2006'!F85</f>
        <v>0.03150000000000013</v>
      </c>
      <c r="M85" s="129">
        <f>(G85-'Launatöflur 1-07-2006'!G85)/'Launatöflur 1-07-2006'!G85</f>
        <v>0.03150000000000019</v>
      </c>
      <c r="N85" s="129">
        <f>(H85-'Launatöflur 1-07-2006'!H85)/'Launatöflur 1-07-2006'!H85</f>
        <v>0.03150000000000025</v>
      </c>
      <c r="O85" s="129">
        <f>(I85-'Launatöflur 1-07-2006'!I85)/'Launatöflur 1-07-2006'!I85</f>
        <v>0.03150000000000004</v>
      </c>
    </row>
    <row r="86" spans="1:15" ht="13.5" thickTop="1">
      <c r="A86" s="56"/>
      <c r="B86" s="40"/>
      <c r="C86" s="40"/>
      <c r="D86" s="66"/>
      <c r="E86" s="66"/>
      <c r="F86" s="66"/>
      <c r="G86" s="66"/>
      <c r="H86" s="66"/>
      <c r="I86" s="66"/>
      <c r="J86" s="129"/>
      <c r="K86" s="129"/>
      <c r="L86" s="129"/>
      <c r="M86" s="129"/>
      <c r="N86" s="129"/>
      <c r="O86" s="129"/>
    </row>
    <row r="87" spans="1:15" ht="12.75">
      <c r="A87" s="40" t="s">
        <v>42</v>
      </c>
      <c r="B87" s="40"/>
      <c r="C87" s="40"/>
      <c r="D87" s="58">
        <f aca="true" t="shared" si="16" ref="D87:I87">+(D80+D81)*$D$14</f>
        <v>1210.7144812283652</v>
      </c>
      <c r="E87" s="58">
        <f t="shared" si="16"/>
        <v>1276.364970294375</v>
      </c>
      <c r="F87" s="58">
        <f t="shared" si="16"/>
        <v>1320.1319630050482</v>
      </c>
      <c r="G87" s="58">
        <f t="shared" si="16"/>
        <v>1352.957207538053</v>
      </c>
      <c r="H87" s="58">
        <f t="shared" si="16"/>
        <v>1385.7824520710578</v>
      </c>
      <c r="I87" s="58">
        <f t="shared" si="16"/>
        <v>1407.6659484263942</v>
      </c>
      <c r="J87" s="129">
        <f>(D87-'Launatöflur 1-07-2006'!D87)/'Launatöflur 1-07-2006'!D87</f>
        <v>0.031499999999999896</v>
      </c>
      <c r="K87" s="129">
        <f>(E87-'Launatöflur 1-07-2006'!E87)/'Launatöflur 1-07-2006'!E87</f>
        <v>0.03150000000000015</v>
      </c>
      <c r="L87" s="129">
        <f>(F87-'Launatöflur 1-07-2006'!F87)/'Launatöflur 1-07-2006'!F87</f>
        <v>0.031500000000000195</v>
      </c>
      <c r="M87" s="129">
        <f>(G87-'Launatöflur 1-07-2006'!G87)/'Launatöflur 1-07-2006'!G87</f>
        <v>0.03150000000000013</v>
      </c>
      <c r="N87" s="129">
        <f>(H87-'Launatöflur 1-07-2006'!H87)/'Launatöflur 1-07-2006'!H87</f>
        <v>0.03150000000000025</v>
      </c>
      <c r="O87" s="129">
        <f>(I87-'Launatöflur 1-07-2006'!I87)/'Launatöflur 1-07-2006'!I87</f>
        <v>0.0315000000000001</v>
      </c>
    </row>
    <row r="88" spans="1:15" ht="12.75">
      <c r="A88" s="43" t="s">
        <v>44</v>
      </c>
      <c r="B88" s="43"/>
      <c r="C88" s="43"/>
      <c r="D88" s="36">
        <f aca="true" t="shared" si="17" ref="D88:I88">+D80*$D$15</f>
        <v>1832.455007163</v>
      </c>
      <c r="E88" s="36">
        <f t="shared" si="17"/>
        <v>1931.8191175927802</v>
      </c>
      <c r="F88" s="36">
        <f t="shared" si="17"/>
        <v>1998.0618578793003</v>
      </c>
      <c r="G88" s="36">
        <f t="shared" si="17"/>
        <v>2047.7439130941902</v>
      </c>
      <c r="H88" s="36">
        <f t="shared" si="17"/>
        <v>2097.42596830908</v>
      </c>
      <c r="I88" s="36">
        <f t="shared" si="17"/>
        <v>2130.54733845234</v>
      </c>
      <c r="J88" s="129">
        <f>(D88-'Launatöflur 1-07-2006'!D88)/'Launatöflur 1-07-2006'!D88</f>
        <v>0.03149999999999993</v>
      </c>
      <c r="K88" s="129">
        <f>(E88-'Launatöflur 1-07-2006'!E88)/'Launatöflur 1-07-2006'!E88</f>
        <v>0.0315000000000001</v>
      </c>
      <c r="L88" s="129">
        <f>(F88-'Launatöflur 1-07-2006'!F88)/'Launatöflur 1-07-2006'!F88</f>
        <v>0.03150000000000008</v>
      </c>
      <c r="M88" s="129">
        <f>(G88-'Launatöflur 1-07-2006'!G88)/'Launatöflur 1-07-2006'!G88</f>
        <v>0.0315000000000001</v>
      </c>
      <c r="N88" s="129">
        <f>(H88-'Launatöflur 1-07-2006'!H88)/'Launatöflur 1-07-2006'!H88</f>
        <v>0.0315</v>
      </c>
      <c r="O88" s="129">
        <f>(I88-'Launatöflur 1-07-2006'!I88)/'Launatöflur 1-07-2006'!I88</f>
        <v>0.031499999999999945</v>
      </c>
    </row>
    <row r="89" spans="1:15" ht="12.75">
      <c r="A89" s="43" t="s">
        <v>46</v>
      </c>
      <c r="B89" s="43"/>
      <c r="C89" s="43"/>
      <c r="D89" s="36">
        <f aca="true" t="shared" si="18" ref="D89:I89">+D80*$D$16</f>
        <v>2523.6441765315</v>
      </c>
      <c r="E89" s="36">
        <f t="shared" si="18"/>
        <v>2660.48773212339</v>
      </c>
      <c r="F89" s="36">
        <f t="shared" si="18"/>
        <v>2751.71676918465</v>
      </c>
      <c r="G89" s="36">
        <f t="shared" si="18"/>
        <v>2820.138546980595</v>
      </c>
      <c r="H89" s="36">
        <f t="shared" si="18"/>
        <v>2888.56032477654</v>
      </c>
      <c r="I89" s="36">
        <f t="shared" si="18"/>
        <v>2934.17484330717</v>
      </c>
      <c r="J89" s="129">
        <f>(D89-'Launatöflur 1-07-2006'!D89)/'Launatöflur 1-07-2006'!D89</f>
        <v>0.031500000000000083</v>
      </c>
      <c r="K89" s="129">
        <f>(E89-'Launatöflur 1-07-2006'!E89)/'Launatöflur 1-07-2006'!E89</f>
        <v>0.03149999999999996</v>
      </c>
      <c r="L89" s="129">
        <f>(F89-'Launatöflur 1-07-2006'!F89)/'Launatöflur 1-07-2006'!F89</f>
        <v>0.03150000000000011</v>
      </c>
      <c r="M89" s="129">
        <f>(G89-'Launatöflur 1-07-2006'!G89)/'Launatöflur 1-07-2006'!G89</f>
        <v>0.03150000000000005</v>
      </c>
      <c r="N89" s="129">
        <f>(H89-'Launatöflur 1-07-2006'!H89)/'Launatöflur 1-07-2006'!H89</f>
        <v>0.03150000000000017</v>
      </c>
      <c r="O89" s="129">
        <f>(I89-'Launatöflur 1-07-2006'!I89)/'Launatöflur 1-07-2006'!I89</f>
        <v>0.03150000000000007</v>
      </c>
    </row>
    <row r="90" spans="1:15" ht="12.75">
      <c r="A90" s="45" t="s">
        <v>9</v>
      </c>
      <c r="B90" s="45"/>
      <c r="C90" s="45"/>
      <c r="D90" s="149">
        <f>(1+$F$9)*'Launatöflur 1-07-2006'!D90</f>
        <v>1307.422505655</v>
      </c>
      <c r="E90" s="149">
        <f>(1+$F$9)*'Launatöflur 1-07-2006'!E90</f>
        <v>1385.8678559943003</v>
      </c>
      <c r="F90" s="149">
        <f>(1+$F$9)*'Launatöflur 1-07-2006'!F90</f>
        <v>1438.1647562205</v>
      </c>
      <c r="G90" s="149">
        <f>(1+$F$9)*'Launatöflur 1-07-2006'!G90</f>
        <v>1477.38743139015</v>
      </c>
      <c r="H90" s="149">
        <f>(1+$F$9)*'Launatöflur 1-07-2006'!H90</f>
        <v>1516.6101065597998</v>
      </c>
      <c r="I90" s="149">
        <f>(1+$F$9)*'Launatöflur 1-07-2006'!I90</f>
        <v>1542.7585566728999</v>
      </c>
      <c r="J90" s="129">
        <f>(D90-'Launatöflur 1-07-2006'!D90)/'Launatöflur 1-07-2006'!D90</f>
        <v>0.03150000000000005</v>
      </c>
      <c r="K90" s="129">
        <f>(E90-'Launatöflur 1-07-2006'!E90)/'Launatöflur 1-07-2006'!E90</f>
        <v>0.03150000000000016</v>
      </c>
      <c r="L90" s="129">
        <f>(F90-'Launatöflur 1-07-2006'!F90)/'Launatöflur 1-07-2006'!F90</f>
        <v>0.03150000000000008</v>
      </c>
      <c r="M90" s="129">
        <f>(G90-'Launatöflur 1-07-2006'!G90)/'Launatöflur 1-07-2006'!G90</f>
        <v>0.031500000000000056</v>
      </c>
      <c r="N90" s="129">
        <f>(H90-'Launatöflur 1-07-2006'!H90)/'Launatöflur 1-07-2006'!H90</f>
        <v>0.031500000000000035</v>
      </c>
      <c r="O90" s="129">
        <f>(I90-'Launatöflur 1-07-2006'!I90)/'Launatöflur 1-07-2006'!I90</f>
        <v>0.03150000000000007</v>
      </c>
    </row>
    <row r="91" spans="1:10" ht="12.75">
      <c r="A91" s="60"/>
      <c r="B91" s="60"/>
      <c r="C91" s="37"/>
      <c r="D91" s="67">
        <f aca="true" t="shared" si="19" ref="D91:I91">D88/D87</f>
        <v>1.513531914893617</v>
      </c>
      <c r="E91" s="67">
        <f t="shared" si="19"/>
        <v>1.513531914893617</v>
      </c>
      <c r="F91" s="67">
        <f t="shared" si="19"/>
        <v>1.513531914893617</v>
      </c>
      <c r="G91" s="67">
        <f t="shared" si="19"/>
        <v>1.5135319148936173</v>
      </c>
      <c r="H91" s="67">
        <f t="shared" si="19"/>
        <v>1.5135319148936168</v>
      </c>
      <c r="I91" s="67">
        <f t="shared" si="19"/>
        <v>1.513531914893617</v>
      </c>
      <c r="J91" s="129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15" ht="12.75">
      <c r="A96" s="27" t="s">
        <v>47</v>
      </c>
      <c r="B96" s="68"/>
      <c r="C96" s="37"/>
      <c r="D96" s="148">
        <f>(1+$F$9)*'Launatöflur 1-07-2006'!D96</f>
        <v>218.8349635533654</v>
      </c>
      <c r="E96" s="148">
        <f>(1+$F$9)*'Launatöflur 1-07-2006'!E96</f>
        <v>231.96506136656728</v>
      </c>
      <c r="F96" s="148">
        <f>(1+$F$9)*'Launatöflur 1-07-2006'!F96</f>
        <v>240.71845990870193</v>
      </c>
      <c r="G96" s="148">
        <f>(1+$F$9)*'Launatöflur 1-07-2006'!G96</f>
        <v>247.28350881530292</v>
      </c>
      <c r="H96" s="148">
        <f>(1+$F$9)*'Launatöflur 1-07-2006'!H96</f>
        <v>253.84855772190383</v>
      </c>
      <c r="I96" s="148">
        <f>(1+$F$9)*'Launatöflur 1-07-2006'!I96</f>
        <v>258.22525699297114</v>
      </c>
      <c r="J96" s="129">
        <f>(D96-'Launatöflur 1-07-2006'!D96)/'Launatöflur 1-07-2006'!D96</f>
        <v>0.031500000000000125</v>
      </c>
      <c r="K96" s="129">
        <f>(E96-'Launatöflur 1-07-2006'!E96)/'Launatöflur 1-07-2006'!E96</f>
        <v>0.03150000000000002</v>
      </c>
      <c r="L96" s="129">
        <f>(F96-'Launatöflur 1-07-2006'!F96)/'Launatöflur 1-07-2006'!F96</f>
        <v>0.03150000000000012</v>
      </c>
      <c r="M96" s="129">
        <f>(G96-'Launatöflur 1-07-2006'!G96)/'Launatöflur 1-07-2006'!G96</f>
        <v>0.03150000000000012</v>
      </c>
      <c r="N96" s="129">
        <f>(H96-'Launatöflur 1-07-2006'!H96)/'Launatöflur 1-07-2006'!H96</f>
        <v>0.03150000000000014</v>
      </c>
      <c r="O96" s="129">
        <f>(I96-'Launatöflur 1-07-2006'!I96)/'Launatöflur 1-07-2006'!I96</f>
        <v>0.03150000000000006</v>
      </c>
    </row>
    <row r="97" spans="1:15" ht="12.75">
      <c r="A97" s="27" t="s">
        <v>48</v>
      </c>
      <c r="B97" s="68"/>
      <c r="C97" s="37"/>
      <c r="D97" s="148">
        <f>(1+$F$9)*'Launatöflur 1-07-2006'!D97</f>
        <v>331.2137014326001</v>
      </c>
      <c r="E97" s="148">
        <f>(1+$F$9)*'Launatöflur 1-07-2006'!E97</f>
        <v>351.0865235185561</v>
      </c>
      <c r="F97" s="148">
        <f>(1+$F$9)*'Launatöflur 1-07-2006'!F97</f>
        <v>364.33507157586007</v>
      </c>
      <c r="G97" s="148">
        <f>(1+$F$9)*'Launatöflur 1-07-2006'!G97</f>
        <v>374.2714826188381</v>
      </c>
      <c r="H97" s="148">
        <f>(1+$F$9)*'Launatöflur 1-07-2006'!H97</f>
        <v>384.20789366181606</v>
      </c>
      <c r="I97" s="148">
        <f>(1+$F$9)*'Launatöflur 1-07-2006'!I97</f>
        <v>390.83216769046805</v>
      </c>
      <c r="J97" s="129">
        <f>(D97-'Launatöflur 1-07-2006'!D97)/'Launatöflur 1-07-2006'!D97</f>
        <v>0.031500000000000125</v>
      </c>
      <c r="K97" s="129">
        <f>(E97-'Launatöflur 1-07-2006'!E97)/'Launatöflur 1-07-2006'!E97</f>
        <v>0.03150000000000017</v>
      </c>
      <c r="L97" s="129">
        <f>(F97-'Launatöflur 1-07-2006'!F97)/'Launatöflur 1-07-2006'!F97</f>
        <v>0.03150000000000008</v>
      </c>
      <c r="M97" s="129">
        <f>(G97-'Launatöflur 1-07-2006'!G97)/'Launatöflur 1-07-2006'!G97</f>
        <v>0.0315000000000001</v>
      </c>
      <c r="N97" s="129">
        <f>(H97-'Launatöflur 1-07-2006'!H97)/'Launatöflur 1-07-2006'!H97</f>
        <v>0.03150000000000012</v>
      </c>
      <c r="O97" s="129">
        <f>(I97-'Launatöflur 1-07-2006'!I97)/'Launatöflur 1-07-2006'!I97</f>
        <v>0.03150000000000008</v>
      </c>
    </row>
    <row r="98" spans="1:15" ht="12.75">
      <c r="A98" s="33" t="s">
        <v>49</v>
      </c>
      <c r="B98" s="104" t="s">
        <v>97</v>
      </c>
      <c r="C98" s="35"/>
      <c r="D98" s="148">
        <f>(1+$F$9)*'Launatöflur 1-07-2006'!D98</f>
        <v>20976.867757398002</v>
      </c>
      <c r="E98" s="148">
        <f>(1+$F$9)*'Launatöflur 1-07-2006'!E98</f>
        <v>22235.479822841884</v>
      </c>
      <c r="F98" s="148">
        <f>(1+$F$9)*'Launatöflur 1-07-2006'!F98</f>
        <v>23074.5545331378</v>
      </c>
      <c r="G98" s="148">
        <f>(1+$F$9)*'Launatöflur 1-07-2006'!G98</f>
        <v>23703.86056585974</v>
      </c>
      <c r="H98" s="148">
        <f>(1+$F$9)*'Launatöflur 1-07-2006'!H98</f>
        <v>24333.16659858168</v>
      </c>
      <c r="I98" s="148">
        <f>(1+$F$9)*'Launatöflur 1-07-2006'!I98</f>
        <v>24752.703953729637</v>
      </c>
      <c r="J98" s="129">
        <f>(D98-'Launatöflur 1-07-2006'!D98)/'Launatöflur 1-07-2006'!D98</f>
        <v>0.03150000000000011</v>
      </c>
      <c r="K98" s="129">
        <f>(E98-'Launatöflur 1-07-2006'!E98)/'Launatöflur 1-07-2006'!E98</f>
        <v>0.03150000000000013</v>
      </c>
      <c r="L98" s="129">
        <f>(F98-'Launatöflur 1-07-2006'!F98)/'Launatöflur 1-07-2006'!F98</f>
        <v>0.0315000000000001</v>
      </c>
      <c r="M98" s="129">
        <f>(G98-'Launatöflur 1-07-2006'!G98)/'Launatöflur 1-07-2006'!G98</f>
        <v>0.03150000000000003</v>
      </c>
      <c r="N98" s="129">
        <f>(H98-'Launatöflur 1-07-2006'!H98)/'Launatöflur 1-07-2006'!H98</f>
        <v>0.031500000000000125</v>
      </c>
      <c r="O98" s="129">
        <f>(I98-'Launatöflur 1-07-2006'!I98)/'Launatöflur 1-07-2006'!I98</f>
        <v>0.03150000000000003</v>
      </c>
    </row>
    <row r="99" spans="1:15" ht="12.75">
      <c r="A99" s="33" t="s">
        <v>83</v>
      </c>
      <c r="B99" s="60"/>
      <c r="C99" s="37"/>
      <c r="D99" s="3">
        <f aca="true" t="shared" si="20" ref="D99:I99">+D59-(D56/156)</f>
        <v>598.0414339616539</v>
      </c>
      <c r="E99" s="3">
        <f t="shared" si="20"/>
        <v>630.4699819224302</v>
      </c>
      <c r="F99" s="3">
        <f t="shared" si="20"/>
        <v>652.0890138962809</v>
      </c>
      <c r="G99" s="3">
        <f t="shared" si="20"/>
        <v>668.303287876669</v>
      </c>
      <c r="H99" s="3">
        <f t="shared" si="20"/>
        <v>684.517561857057</v>
      </c>
      <c r="I99" s="3">
        <f t="shared" si="20"/>
        <v>695.3270778439821</v>
      </c>
      <c r="J99" s="129">
        <f>(D99-'Launatöflur 1-07-2006'!D99)/'Launatöflur 1-07-2006'!D99</f>
        <v>0.03150000000000013</v>
      </c>
      <c r="K99" s="129">
        <f>(E99-'Launatöflur 1-07-2006'!E99)/'Launatöflur 1-07-2006'!E99</f>
        <v>0.0315000000000001</v>
      </c>
      <c r="L99" s="129">
        <f>(F99-'Launatöflur 1-07-2006'!F99)/'Launatöflur 1-07-2006'!F99</f>
        <v>0.03149999999999984</v>
      </c>
      <c r="M99" s="129">
        <f>(G99-'Launatöflur 1-07-2006'!G99)/'Launatöflur 1-07-2006'!G99</f>
        <v>0.031500000000000014</v>
      </c>
      <c r="N99" s="129">
        <f>(H99-'Launatöflur 1-07-2006'!H99)/'Launatöflur 1-07-2006'!H99</f>
        <v>0.031499999999999834</v>
      </c>
      <c r="O99" s="129">
        <f>(I99-'Launatöflur 1-07-2006'!I99)/'Launatöflur 1-07-2006'!I99</f>
        <v>0.03149999999999973</v>
      </c>
    </row>
    <row r="100" spans="1:15" ht="12.75">
      <c r="A100" s="33" t="s">
        <v>84</v>
      </c>
      <c r="D100" s="37">
        <f aca="true" t="shared" si="21" ref="D100:I100">D88-(D85/156)</f>
        <v>445.54292909203855</v>
      </c>
      <c r="E100" s="37">
        <f t="shared" si="21"/>
        <v>469.7023090683301</v>
      </c>
      <c r="F100" s="37">
        <f t="shared" si="21"/>
        <v>485.80856238585784</v>
      </c>
      <c r="G100" s="37">
        <f t="shared" si="21"/>
        <v>497.8882523740035</v>
      </c>
      <c r="H100" s="37">
        <f t="shared" si="21"/>
        <v>509.96794236214896</v>
      </c>
      <c r="I100" s="37">
        <f t="shared" si="21"/>
        <v>518.0210690209128</v>
      </c>
      <c r="J100" s="129">
        <f>(D100-'Launatöflur 1-07-2006'!D100)/'Launatöflur 1-07-2006'!D100</f>
        <v>0.031499999999999834</v>
      </c>
      <c r="K100" s="129">
        <f>(E100-'Launatöflur 1-07-2006'!E100)/'Launatöflur 1-07-2006'!E100</f>
        <v>0.03150000000000006</v>
      </c>
      <c r="L100" s="129">
        <f>(F100-'Launatöflur 1-07-2006'!F100)/'Launatöflur 1-07-2006'!F100</f>
        <v>0.0314999999999997</v>
      </c>
      <c r="M100" s="129">
        <f>(G100-'Launatöflur 1-07-2006'!G100)/'Launatöflur 1-07-2006'!G100</f>
        <v>0.03149999999999981</v>
      </c>
      <c r="N100" s="129">
        <f>(H100-'Launatöflur 1-07-2006'!H100)/'Launatöflur 1-07-2006'!H100</f>
        <v>0.031499999999998994</v>
      </c>
      <c r="O100" s="129">
        <f>(I100-'Launatöflur 1-07-2006'!I100)/'Launatöflur 1-07-2006'!I100</f>
        <v>0.03149999999999954</v>
      </c>
    </row>
    <row r="101" spans="1:15" ht="12.75">
      <c r="A101" s="33" t="s">
        <v>85</v>
      </c>
      <c r="D101" s="3">
        <f aca="true" t="shared" si="22" ref="D101:I101">+D115-(D112/156)</f>
        <v>215.35261836317295</v>
      </c>
      <c r="E101" s="3">
        <f t="shared" si="22"/>
        <v>227.030024503425</v>
      </c>
      <c r="F101" s="3">
        <f t="shared" si="22"/>
        <v>234.81496193025964</v>
      </c>
      <c r="G101" s="3">
        <f t="shared" si="22"/>
        <v>240.65366500038567</v>
      </c>
      <c r="H101" s="3">
        <f t="shared" si="22"/>
        <v>246.49236807051147</v>
      </c>
      <c r="I101" s="3">
        <f t="shared" si="22"/>
        <v>250.38483678392845</v>
      </c>
      <c r="J101" s="129">
        <f>(D101-'Launatöflur 1-07-2006'!D101)/'Launatöflur 1-07-2006'!D101</f>
        <v>0.03149999999999908</v>
      </c>
      <c r="K101" s="129">
        <f>(E101-'Launatöflur 1-07-2006'!E101)/'Launatöflur 1-07-2006'!E101</f>
        <v>0.031499999999999445</v>
      </c>
      <c r="L101" s="129">
        <f>(F101-'Launatöflur 1-07-2006'!F101)/'Launatöflur 1-07-2006'!F101</f>
        <v>0.03149999999999865</v>
      </c>
      <c r="M101" s="129">
        <f>(G101-'Launatöflur 1-07-2006'!G101)/'Launatöflur 1-07-2006'!G101</f>
        <v>0.03150000000000033</v>
      </c>
      <c r="N101" s="129">
        <f>(H101-'Launatöflur 1-07-2006'!H101)/'Launatöflur 1-07-2006'!H101</f>
        <v>0.031499999999999036</v>
      </c>
      <c r="O101" s="129">
        <f>(I101-'Launatöflur 1-07-2006'!I101)/'Launatöflur 1-07-2006'!I101</f>
        <v>0.031499999999998224</v>
      </c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3" spans="1:9" ht="12.75">
      <c r="A103" s="60"/>
      <c r="B103" s="60"/>
      <c r="C103" s="37"/>
      <c r="D103" s="67"/>
      <c r="E103" s="67"/>
      <c r="F103" s="67"/>
      <c r="G103" s="67"/>
      <c r="H103" s="67"/>
      <c r="I103" s="67"/>
    </row>
    <row r="105" ht="12.75">
      <c r="I105" s="36"/>
    </row>
    <row r="106" spans="1:9" ht="12.75">
      <c r="A106" s="38" t="s">
        <v>93</v>
      </c>
      <c r="B106" s="38"/>
      <c r="C106" s="38"/>
      <c r="D106" s="39"/>
      <c r="E106" s="39"/>
      <c r="F106" s="39"/>
      <c r="G106" s="39"/>
      <c r="H106" s="39"/>
      <c r="I106" s="39"/>
    </row>
    <row r="107" spans="1:15" ht="12.75">
      <c r="A107" s="40" t="s">
        <v>37</v>
      </c>
      <c r="B107" s="62"/>
      <c r="C107" s="40"/>
      <c r="D107" s="63">
        <f aca="true" t="shared" si="23" ref="D107:I107">D80</f>
        <v>160741.667295</v>
      </c>
      <c r="E107" s="63">
        <f t="shared" si="23"/>
        <v>169457.8173327</v>
      </c>
      <c r="F107" s="63">
        <f t="shared" si="23"/>
        <v>175268.5840245</v>
      </c>
      <c r="G107" s="63">
        <f t="shared" si="23"/>
        <v>179626.65904335002</v>
      </c>
      <c r="H107" s="63">
        <f t="shared" si="23"/>
        <v>183984.7340622</v>
      </c>
      <c r="I107" s="63">
        <f t="shared" si="23"/>
        <v>186890.1174081</v>
      </c>
      <c r="J107" s="129">
        <f>(D107-'Launatöflur 1-07-2006'!D107)/'Launatöflur 1-07-2006'!D107</f>
        <v>0.03149999999999999</v>
      </c>
      <c r="K107" s="129">
        <f>(E107-'Launatöflur 1-07-2006'!E107)/'Launatöflur 1-07-2006'!E107</f>
        <v>0.03150000000000002</v>
      </c>
      <c r="L107" s="129">
        <f>(F107-'Launatöflur 1-07-2006'!F107)/'Launatöflur 1-07-2006'!F107</f>
        <v>0.0315000000000001</v>
      </c>
      <c r="M107" s="129">
        <f>(G107-'Launatöflur 1-07-2006'!G107)/'Launatöflur 1-07-2006'!G107</f>
        <v>0.031500000000000104</v>
      </c>
      <c r="N107" s="129">
        <f>(H107-'Launatöflur 1-07-2006'!H107)/'Launatöflur 1-07-2006'!H107</f>
        <v>0.03150000000000012</v>
      </c>
      <c r="O107" s="129">
        <f>(I107-'Launatöflur 1-07-2006'!I107)/'Launatöflur 1-07-2006'!I107</f>
        <v>0.03150000000000008</v>
      </c>
    </row>
    <row r="108" spans="1:15" ht="12.75">
      <c r="A108" s="43" t="s">
        <v>38</v>
      </c>
      <c r="B108" s="34">
        <f>+$D$26</f>
        <v>0.4074</v>
      </c>
      <c r="C108" s="35"/>
      <c r="D108" s="36">
        <f aca="true" t="shared" si="24" ref="D108:I108">+D107*$B$108</f>
        <v>65486.155255982994</v>
      </c>
      <c r="E108" s="36">
        <f t="shared" si="24"/>
        <v>69037.11478134198</v>
      </c>
      <c r="F108" s="36">
        <f t="shared" si="24"/>
        <v>71404.4211315813</v>
      </c>
      <c r="G108" s="36">
        <f t="shared" si="24"/>
        <v>73179.90089426079</v>
      </c>
      <c r="H108" s="36">
        <f t="shared" si="24"/>
        <v>74955.38065694028</v>
      </c>
      <c r="I108" s="36">
        <f t="shared" si="24"/>
        <v>76139.03383205994</v>
      </c>
      <c r="J108" s="129">
        <f>(D108-'Launatöflur 1-07-2006'!D108)/'Launatöflur 1-07-2006'!D108</f>
        <v>0.03149999999999996</v>
      </c>
      <c r="K108" s="129">
        <f>(E108-'Launatöflur 1-07-2006'!E108)/'Launatöflur 1-07-2006'!E108</f>
        <v>0.031500000000000035</v>
      </c>
      <c r="L108" s="129">
        <f>(F108-'Launatöflur 1-07-2006'!F108)/'Launatöflur 1-07-2006'!F108</f>
        <v>0.03150000000000016</v>
      </c>
      <c r="M108" s="129">
        <f>(G108-'Launatöflur 1-07-2006'!G108)/'Launatöflur 1-07-2006'!G108</f>
        <v>0.031500000000000083</v>
      </c>
      <c r="N108" s="129">
        <f>(H108-'Launatöflur 1-07-2006'!H108)/'Launatöflur 1-07-2006'!H108</f>
        <v>0.03150000000000022</v>
      </c>
      <c r="O108" s="129">
        <f>(I108-'Launatöflur 1-07-2006'!I108)/'Launatöflur 1-07-2006'!I108</f>
        <v>0.031500000000000174</v>
      </c>
    </row>
    <row r="109" spans="1:15" ht="12.75">
      <c r="A109" s="45" t="s">
        <v>39</v>
      </c>
      <c r="B109" s="46">
        <f>+$D$24</f>
        <v>0</v>
      </c>
      <c r="C109" s="47"/>
      <c r="D109" s="48">
        <f aca="true" t="shared" si="25" ref="D109:I109">+D115*B109</f>
        <v>0</v>
      </c>
      <c r="E109" s="48">
        <f t="shared" si="25"/>
        <v>0</v>
      </c>
      <c r="F109" s="48">
        <f t="shared" si="25"/>
        <v>0</v>
      </c>
      <c r="G109" s="48">
        <f t="shared" si="25"/>
        <v>0</v>
      </c>
      <c r="H109" s="48">
        <f t="shared" si="25"/>
        <v>0</v>
      </c>
      <c r="I109" s="48">
        <f t="shared" si="25"/>
        <v>0</v>
      </c>
      <c r="J109" s="129"/>
      <c r="K109" s="129"/>
      <c r="L109" s="129"/>
      <c r="M109" s="129"/>
      <c r="N109" s="129"/>
      <c r="O109" s="129"/>
    </row>
    <row r="110" spans="1:15" ht="12.75">
      <c r="A110" s="51" t="s">
        <v>40</v>
      </c>
      <c r="B110" s="52"/>
      <c r="C110" s="52"/>
      <c r="D110" s="53">
        <f aca="true" t="shared" si="26" ref="D110:I110">SUM(D107:D109)</f>
        <v>226227.822550983</v>
      </c>
      <c r="E110" s="53">
        <f t="shared" si="26"/>
        <v>238494.932114042</v>
      </c>
      <c r="F110" s="53">
        <f t="shared" si="26"/>
        <v>246673.00515608132</v>
      </c>
      <c r="G110" s="53">
        <f t="shared" si="26"/>
        <v>252806.55993761081</v>
      </c>
      <c r="H110" s="53">
        <f t="shared" si="26"/>
        <v>258940.11471914029</v>
      </c>
      <c r="I110" s="53">
        <f t="shared" si="26"/>
        <v>263029.15124015993</v>
      </c>
      <c r="J110" s="129">
        <f>(D110-'Launatöflur 1-07-2006'!D110)/'Launatöflur 1-07-2006'!D110</f>
        <v>0.03149999999999998</v>
      </c>
      <c r="K110" s="129">
        <f>(E110-'Launatöflur 1-07-2006'!E110)/'Launatöflur 1-07-2006'!E110</f>
        <v>0.03150000000000009</v>
      </c>
      <c r="L110" s="129">
        <f>(F110-'Launatöflur 1-07-2006'!F110)/'Launatöflur 1-07-2006'!F110</f>
        <v>0.03150000000000011</v>
      </c>
      <c r="M110" s="129">
        <f>(G110-'Launatöflur 1-07-2006'!G110)/'Launatöflur 1-07-2006'!G110</f>
        <v>0.0315000000000001</v>
      </c>
      <c r="N110" s="129">
        <f>(H110-'Launatöflur 1-07-2006'!H110)/'Launatöflur 1-07-2006'!H110</f>
        <v>0.03150000000000021</v>
      </c>
      <c r="O110" s="129">
        <f>(I110-'Launatöflur 1-07-2006'!I110)/'Launatöflur 1-07-2006'!I110</f>
        <v>0.03150000000000004</v>
      </c>
    </row>
    <row r="111" spans="1:15" ht="12.75">
      <c r="A111" s="43" t="s">
        <v>41</v>
      </c>
      <c r="B111" s="54">
        <f>+$D$30</f>
        <v>18</v>
      </c>
      <c r="C111" s="54"/>
      <c r="D111" s="55">
        <f aca="true" t="shared" si="27" ref="D111:I111">+D107*$D$17*$B111</f>
        <v>26040.150101789994</v>
      </c>
      <c r="E111" s="55">
        <f t="shared" si="27"/>
        <v>27452.166407897403</v>
      </c>
      <c r="F111" s="55">
        <f t="shared" si="27"/>
        <v>28393.510611969003</v>
      </c>
      <c r="G111" s="55">
        <f t="shared" si="27"/>
        <v>29099.5187650227</v>
      </c>
      <c r="H111" s="55">
        <f t="shared" si="27"/>
        <v>29805.526918076397</v>
      </c>
      <c r="I111" s="55">
        <f t="shared" si="27"/>
        <v>30276.199020112195</v>
      </c>
      <c r="J111" s="129">
        <f>(D111-'Launatöflur 1-07-2006'!D111)/'Launatöflur 1-07-2006'!D111</f>
        <v>0.03149999999999979</v>
      </c>
      <c r="K111" s="129">
        <f>(E111-'Launatöflur 1-07-2006'!E111)/'Launatöflur 1-07-2006'!E111</f>
        <v>0.03150000000000003</v>
      </c>
      <c r="L111" s="129">
        <f>(F111-'Launatöflur 1-07-2006'!F111)/'Launatöflur 1-07-2006'!F111</f>
        <v>0.03150000000000014</v>
      </c>
      <c r="M111" s="129">
        <f>(G111-'Launatöflur 1-07-2006'!G111)/'Launatöflur 1-07-2006'!G111</f>
        <v>0.03150000000000018</v>
      </c>
      <c r="N111" s="129">
        <f>(H111-'Launatöflur 1-07-2006'!H111)/'Launatöflur 1-07-2006'!H111</f>
        <v>0.0315000000000001</v>
      </c>
      <c r="O111" s="129">
        <f>(I111-'Launatöflur 1-07-2006'!I111)/'Launatöflur 1-07-2006'!I111</f>
        <v>0.03149999999999996</v>
      </c>
    </row>
    <row r="112" spans="1:15" ht="13.5" thickBot="1">
      <c r="A112" s="56"/>
      <c r="B112" s="40"/>
      <c r="C112" s="40"/>
      <c r="D112" s="65">
        <f aca="true" t="shared" si="28" ref="D112:I112">SUM(D110:D111)</f>
        <v>252267.972652773</v>
      </c>
      <c r="E112" s="65">
        <f t="shared" si="28"/>
        <v>265947.0985219394</v>
      </c>
      <c r="F112" s="65">
        <f t="shared" si="28"/>
        <v>275066.51576805033</v>
      </c>
      <c r="G112" s="65">
        <f t="shared" si="28"/>
        <v>281906.0787026335</v>
      </c>
      <c r="H112" s="65">
        <f t="shared" si="28"/>
        <v>288745.6416372167</v>
      </c>
      <c r="I112" s="65">
        <f t="shared" si="28"/>
        <v>293305.35026027216</v>
      </c>
      <c r="J112" s="129">
        <f>(D112-'Launatöflur 1-07-2006'!D112)/'Launatöflur 1-07-2006'!D112</f>
        <v>0.03149999999999999</v>
      </c>
      <c r="K112" s="129">
        <f>(E112-'Launatöflur 1-07-2006'!E112)/'Launatöflur 1-07-2006'!E112</f>
        <v>0.03150000000000018</v>
      </c>
      <c r="L112" s="129">
        <f>(F112-'Launatöflur 1-07-2006'!F112)/'Launatöflur 1-07-2006'!F112</f>
        <v>0.03150000000000023</v>
      </c>
      <c r="M112" s="129">
        <f>(G112-'Launatöflur 1-07-2006'!G112)/'Launatöflur 1-07-2006'!G112</f>
        <v>0.03150000000000004</v>
      </c>
      <c r="N112" s="129">
        <f>(H112-'Launatöflur 1-07-2006'!H112)/'Launatöflur 1-07-2006'!H112</f>
        <v>0.03150000000000008</v>
      </c>
      <c r="O112" s="129">
        <f>(I112-'Launatöflur 1-07-2006'!I112)/'Launatöflur 1-07-2006'!I112</f>
        <v>0.0315000000000001</v>
      </c>
    </row>
    <row r="113" spans="1:15" ht="13.5" thickTop="1">
      <c r="A113" s="56"/>
      <c r="B113" s="40"/>
      <c r="C113" s="40"/>
      <c r="D113" s="66"/>
      <c r="E113" s="66"/>
      <c r="F113" s="66"/>
      <c r="G113" s="66"/>
      <c r="H113" s="66"/>
      <c r="I113" s="66"/>
      <c r="J113" s="129"/>
      <c r="K113" s="129"/>
      <c r="L113" s="129"/>
      <c r="M113" s="129"/>
      <c r="N113" s="129"/>
      <c r="O113" s="129"/>
    </row>
    <row r="114" spans="1:15" ht="12.75">
      <c r="A114" s="40" t="s">
        <v>42</v>
      </c>
      <c r="B114" s="40"/>
      <c r="C114" s="40"/>
      <c r="D114" s="58">
        <f aca="true" t="shared" si="29" ref="D114:I114">+(D107+D108)*$D$14</f>
        <v>1450.1783496857884</v>
      </c>
      <c r="E114" s="58">
        <f t="shared" si="29"/>
        <v>1528.813667397705</v>
      </c>
      <c r="F114" s="58">
        <f t="shared" si="29"/>
        <v>1581.2372125389827</v>
      </c>
      <c r="G114" s="58">
        <f t="shared" si="29"/>
        <v>1620.554871394941</v>
      </c>
      <c r="H114" s="58">
        <f t="shared" si="29"/>
        <v>1659.8725302508992</v>
      </c>
      <c r="I114" s="58">
        <f t="shared" si="29"/>
        <v>1686.084302821538</v>
      </c>
      <c r="J114" s="129">
        <f>(D114-'Launatöflur 1-07-2006'!D114)/'Launatöflur 1-07-2006'!D114</f>
        <v>0.03149999999999992</v>
      </c>
      <c r="K114" s="129">
        <f>(E114-'Launatöflur 1-07-2006'!E114)/'Launatöflur 1-07-2006'!E114</f>
        <v>0.03150000000000013</v>
      </c>
      <c r="L114" s="129">
        <f>(F114-'Launatöflur 1-07-2006'!F114)/'Launatöflur 1-07-2006'!F114</f>
        <v>0.03150000000000016</v>
      </c>
      <c r="M114" s="129">
        <f>(G114-'Launatöflur 1-07-2006'!G114)/'Launatöflur 1-07-2006'!G114</f>
        <v>0.03150000000000011</v>
      </c>
      <c r="N114" s="129">
        <f>(H114-'Launatöflur 1-07-2006'!H114)/'Launatöflur 1-07-2006'!H114</f>
        <v>0.03150000000000021</v>
      </c>
      <c r="O114" s="129">
        <f>(I114-'Launatöflur 1-07-2006'!I114)/'Launatöflur 1-07-2006'!I114</f>
        <v>0.03149999999999994</v>
      </c>
    </row>
    <row r="115" spans="1:15" ht="12.75">
      <c r="A115" s="43" t="s">
        <v>44</v>
      </c>
      <c r="B115" s="43"/>
      <c r="C115" s="43"/>
      <c r="D115" s="36">
        <f aca="true" t="shared" si="30" ref="D115:I115">+D107*$D$15</f>
        <v>1832.455007163</v>
      </c>
      <c r="E115" s="36">
        <f t="shared" si="30"/>
        <v>1931.8191175927802</v>
      </c>
      <c r="F115" s="36">
        <f t="shared" si="30"/>
        <v>1998.0618578793003</v>
      </c>
      <c r="G115" s="36">
        <f t="shared" si="30"/>
        <v>2047.7439130941902</v>
      </c>
      <c r="H115" s="36">
        <f t="shared" si="30"/>
        <v>2097.42596830908</v>
      </c>
      <c r="I115" s="36">
        <f t="shared" si="30"/>
        <v>2130.54733845234</v>
      </c>
      <c r="J115" s="129">
        <f>(D115-'Launatöflur 1-07-2006'!D115)/'Launatöflur 1-07-2006'!D115</f>
        <v>0.03149999999999993</v>
      </c>
      <c r="K115" s="129">
        <f>(E115-'Launatöflur 1-07-2006'!E115)/'Launatöflur 1-07-2006'!E115</f>
        <v>0.0315000000000001</v>
      </c>
      <c r="L115" s="129">
        <f>(F115-'Launatöflur 1-07-2006'!F115)/'Launatöflur 1-07-2006'!F115</f>
        <v>0.03150000000000008</v>
      </c>
      <c r="M115" s="129">
        <f>(G115-'Launatöflur 1-07-2006'!G115)/'Launatöflur 1-07-2006'!G115</f>
        <v>0.0315000000000001</v>
      </c>
      <c r="N115" s="129">
        <f>(H115-'Launatöflur 1-07-2006'!H115)/'Launatöflur 1-07-2006'!H115</f>
        <v>0.0315</v>
      </c>
      <c r="O115" s="129">
        <f>(I115-'Launatöflur 1-07-2006'!I115)/'Launatöflur 1-07-2006'!I115</f>
        <v>0.031499999999999945</v>
      </c>
    </row>
    <row r="116" spans="1:15" ht="12.75">
      <c r="A116" s="43" t="s">
        <v>46</v>
      </c>
      <c r="B116" s="43"/>
      <c r="C116" s="43"/>
      <c r="D116" s="36">
        <f aca="true" t="shared" si="31" ref="D116:I116">+D107*$D$16</f>
        <v>2523.6441765315</v>
      </c>
      <c r="E116" s="36">
        <f t="shared" si="31"/>
        <v>2660.48773212339</v>
      </c>
      <c r="F116" s="36">
        <f t="shared" si="31"/>
        <v>2751.71676918465</v>
      </c>
      <c r="G116" s="36">
        <f t="shared" si="31"/>
        <v>2820.138546980595</v>
      </c>
      <c r="H116" s="36">
        <f t="shared" si="31"/>
        <v>2888.56032477654</v>
      </c>
      <c r="I116" s="36">
        <f t="shared" si="31"/>
        <v>2934.17484330717</v>
      </c>
      <c r="J116" s="129">
        <f>(D116-'Launatöflur 1-07-2006'!D116)/'Launatöflur 1-07-2006'!D116</f>
        <v>0.031500000000000083</v>
      </c>
      <c r="K116" s="129">
        <f>(E116-'Launatöflur 1-07-2006'!E116)/'Launatöflur 1-07-2006'!E116</f>
        <v>0.03149999999999996</v>
      </c>
      <c r="L116" s="129">
        <f>(F116-'Launatöflur 1-07-2006'!F116)/'Launatöflur 1-07-2006'!F116</f>
        <v>0.03150000000000011</v>
      </c>
      <c r="M116" s="129">
        <f>(G116-'Launatöflur 1-07-2006'!G116)/'Launatöflur 1-07-2006'!G116</f>
        <v>0.03150000000000005</v>
      </c>
      <c r="N116" s="129">
        <f>(H116-'Launatöflur 1-07-2006'!H116)/'Launatöflur 1-07-2006'!H116</f>
        <v>0.03150000000000017</v>
      </c>
      <c r="O116" s="129">
        <f>(I116-'Launatöflur 1-07-2006'!I116)/'Launatöflur 1-07-2006'!I116</f>
        <v>0.03150000000000007</v>
      </c>
    </row>
    <row r="117" spans="1:15" ht="12.75">
      <c r="A117" s="45" t="s">
        <v>9</v>
      </c>
      <c r="B117" s="45"/>
      <c r="C117" s="45"/>
      <c r="D117" s="149">
        <f>(1+$F$9)*'Launatöflur 1-07-2006'!D117</f>
        <v>1307.422505655</v>
      </c>
      <c r="E117" s="149">
        <f>(1+$F$9)*'Launatöflur 1-07-2006'!E117</f>
        <v>1385.8678559943003</v>
      </c>
      <c r="F117" s="149">
        <f>(1+$F$9)*'Launatöflur 1-07-2006'!F117</f>
        <v>1438.1647562205</v>
      </c>
      <c r="G117" s="149">
        <f>(1+$F$9)*'Launatöflur 1-07-2006'!G117</f>
        <v>1477.38743139015</v>
      </c>
      <c r="H117" s="149">
        <f>(1+$F$9)*'Launatöflur 1-07-2006'!H117</f>
        <v>1516.6101065597998</v>
      </c>
      <c r="I117" s="149">
        <f>(1+$F$9)*'Launatöflur 1-07-2006'!I117</f>
        <v>1542.7585566728999</v>
      </c>
      <c r="J117" s="129">
        <f>(D117-'Launatöflur 1-07-2006'!D117)/'Launatöflur 1-07-2006'!D117</f>
        <v>0.03150000000000005</v>
      </c>
      <c r="K117" s="129">
        <f>(E117-'Launatöflur 1-07-2006'!E117)/'Launatöflur 1-07-2006'!E117</f>
        <v>0.03150000000000016</v>
      </c>
      <c r="L117" s="129">
        <f>(F117-'Launatöflur 1-07-2006'!F117)/'Launatöflur 1-07-2006'!F117</f>
        <v>0.03150000000000008</v>
      </c>
      <c r="M117" s="129">
        <f>(G117-'Launatöflur 1-07-2006'!G117)/'Launatöflur 1-07-2006'!G117</f>
        <v>0.031500000000000056</v>
      </c>
      <c r="N117" s="129">
        <f>(H117-'Launatöflur 1-07-2006'!H117)/'Launatöflur 1-07-2006'!H117</f>
        <v>0.031500000000000035</v>
      </c>
      <c r="O117" s="129">
        <f>(I117-'Launatöflur 1-07-2006'!I117)/'Launatöflur 1-07-2006'!I117</f>
        <v>0.03150000000000007</v>
      </c>
    </row>
    <row r="118" spans="4:15" ht="12.75">
      <c r="D118" s="102">
        <f aca="true" t="shared" si="32" ref="D118:I118">+D115/D114</f>
        <v>1.2636066505613188</v>
      </c>
      <c r="E118" s="102">
        <f t="shared" si="32"/>
        <v>1.2636066505613188</v>
      </c>
      <c r="F118" s="102">
        <f t="shared" si="32"/>
        <v>1.2636066505613188</v>
      </c>
      <c r="G118" s="102">
        <f t="shared" si="32"/>
        <v>1.2636066505613188</v>
      </c>
      <c r="H118" s="102">
        <f t="shared" si="32"/>
        <v>1.2636066505613188</v>
      </c>
      <c r="I118" s="102">
        <f t="shared" si="32"/>
        <v>1.2636066505613188</v>
      </c>
      <c r="J118" s="129"/>
      <c r="K118" s="129"/>
      <c r="L118" s="129"/>
      <c r="M118" s="129"/>
      <c r="N118" s="129"/>
      <c r="O118" s="129"/>
    </row>
    <row r="119" spans="10:15" ht="12.75">
      <c r="J119" s="129"/>
      <c r="K119" s="129"/>
      <c r="L119" s="129"/>
      <c r="M119" s="129"/>
      <c r="N119" s="129"/>
      <c r="O119" s="129"/>
    </row>
    <row r="120" spans="1:15" ht="12.75">
      <c r="A120" s="27" t="s">
        <v>47</v>
      </c>
      <c r="B120" s="68"/>
      <c r="C120" s="37"/>
      <c r="D120" s="128">
        <f aca="true" t="shared" si="33" ref="D120:I125">+D96</f>
        <v>218.8349635533654</v>
      </c>
      <c r="E120" s="128">
        <f t="shared" si="33"/>
        <v>231.96506136656728</v>
      </c>
      <c r="F120" s="128">
        <f t="shared" si="33"/>
        <v>240.71845990870193</v>
      </c>
      <c r="G120" s="128">
        <f t="shared" si="33"/>
        <v>247.28350881530292</v>
      </c>
      <c r="H120" s="128">
        <f t="shared" si="33"/>
        <v>253.84855772190383</v>
      </c>
      <c r="I120" s="128">
        <f t="shared" si="33"/>
        <v>258.22525699297114</v>
      </c>
      <c r="J120" s="129">
        <f>(D120-'Launatöflur 1-07-2006'!D120)/'Launatöflur 1-07-2006'!D120</f>
        <v>0.031500000000000125</v>
      </c>
      <c r="K120" s="129">
        <f>(E120-'Launatöflur 1-07-2006'!E120)/'Launatöflur 1-07-2006'!E120</f>
        <v>0.03150000000000002</v>
      </c>
      <c r="L120" s="129">
        <f>(F120-'Launatöflur 1-07-2006'!F120)/'Launatöflur 1-07-2006'!F120</f>
        <v>0.03150000000000012</v>
      </c>
      <c r="M120" s="129">
        <f>(G120-'Launatöflur 1-07-2006'!G120)/'Launatöflur 1-07-2006'!G120</f>
        <v>0.03150000000000012</v>
      </c>
      <c r="N120" s="129">
        <f>(H120-'Launatöflur 1-07-2006'!H120)/'Launatöflur 1-07-2006'!H120</f>
        <v>0.03150000000000014</v>
      </c>
      <c r="O120" s="129">
        <f>(I120-'Launatöflur 1-07-2006'!I120)/'Launatöflur 1-07-2006'!I120</f>
        <v>0.03150000000000006</v>
      </c>
    </row>
    <row r="121" spans="1:15" ht="12.75">
      <c r="A121" s="27" t="s">
        <v>48</v>
      </c>
      <c r="B121" s="68"/>
      <c r="C121" s="37"/>
      <c r="D121" s="128">
        <f t="shared" si="33"/>
        <v>331.2137014326001</v>
      </c>
      <c r="E121" s="128">
        <f t="shared" si="33"/>
        <v>351.0865235185561</v>
      </c>
      <c r="F121" s="128">
        <f t="shared" si="33"/>
        <v>364.33507157586007</v>
      </c>
      <c r="G121" s="128">
        <f t="shared" si="33"/>
        <v>374.2714826188381</v>
      </c>
      <c r="H121" s="128">
        <f t="shared" si="33"/>
        <v>384.20789366181606</v>
      </c>
      <c r="I121" s="128">
        <f t="shared" si="33"/>
        <v>390.83216769046805</v>
      </c>
      <c r="J121" s="129">
        <f>(D121-'Launatöflur 1-07-2006'!D121)/'Launatöflur 1-07-2006'!D121</f>
        <v>0.031500000000000125</v>
      </c>
      <c r="K121" s="129">
        <f>(E121-'Launatöflur 1-07-2006'!E121)/'Launatöflur 1-07-2006'!E121</f>
        <v>0.03150000000000017</v>
      </c>
      <c r="L121" s="129">
        <f>(F121-'Launatöflur 1-07-2006'!F121)/'Launatöflur 1-07-2006'!F121</f>
        <v>0.03150000000000008</v>
      </c>
      <c r="M121" s="129">
        <f>(G121-'Launatöflur 1-07-2006'!G121)/'Launatöflur 1-07-2006'!G121</f>
        <v>0.0315000000000001</v>
      </c>
      <c r="N121" s="129">
        <f>(H121-'Launatöflur 1-07-2006'!H121)/'Launatöflur 1-07-2006'!H121</f>
        <v>0.03150000000000012</v>
      </c>
      <c r="O121" s="129">
        <f>(I121-'Launatöflur 1-07-2006'!I121)/'Launatöflur 1-07-2006'!I121</f>
        <v>0.03150000000000008</v>
      </c>
    </row>
    <row r="122" spans="1:15" ht="12.75">
      <c r="A122" s="33" t="s">
        <v>49</v>
      </c>
      <c r="B122" s="104" t="s">
        <v>97</v>
      </c>
      <c r="C122" s="35"/>
      <c r="D122" s="128">
        <f t="shared" si="33"/>
        <v>20976.867757398002</v>
      </c>
      <c r="E122" s="128">
        <f t="shared" si="33"/>
        <v>22235.479822841884</v>
      </c>
      <c r="F122" s="128">
        <f t="shared" si="33"/>
        <v>23074.5545331378</v>
      </c>
      <c r="G122" s="128">
        <f t="shared" si="33"/>
        <v>23703.86056585974</v>
      </c>
      <c r="H122" s="128">
        <f t="shared" si="33"/>
        <v>24333.16659858168</v>
      </c>
      <c r="I122" s="128">
        <f t="shared" si="33"/>
        <v>24752.703953729637</v>
      </c>
      <c r="J122" s="129">
        <f>(D122-'Launatöflur 1-07-2006'!D122)/'Launatöflur 1-07-2006'!D122</f>
        <v>0.03150000000000011</v>
      </c>
      <c r="K122" s="129">
        <f>(E122-'Launatöflur 1-07-2006'!E122)/'Launatöflur 1-07-2006'!E122</f>
        <v>0.03150000000000013</v>
      </c>
      <c r="L122" s="129">
        <f>(F122-'Launatöflur 1-07-2006'!F122)/'Launatöflur 1-07-2006'!F122</f>
        <v>0.0315000000000001</v>
      </c>
      <c r="M122" s="129">
        <f>(G122-'Launatöflur 1-07-2006'!G122)/'Launatöflur 1-07-2006'!G122</f>
        <v>0.03150000000000003</v>
      </c>
      <c r="N122" s="129">
        <f>(H122-'Launatöflur 1-07-2006'!H122)/'Launatöflur 1-07-2006'!H122</f>
        <v>0.031500000000000125</v>
      </c>
      <c r="O122" s="129">
        <f>(I122-'Launatöflur 1-07-2006'!I122)/'Launatöflur 1-07-2006'!I122</f>
        <v>0.03150000000000003</v>
      </c>
    </row>
    <row r="123" spans="1:15" ht="12.75">
      <c r="A123" s="33" t="s">
        <v>83</v>
      </c>
      <c r="B123" s="60"/>
      <c r="C123" s="37"/>
      <c r="D123" s="37">
        <f t="shared" si="33"/>
        <v>598.0414339616539</v>
      </c>
      <c r="E123" s="37">
        <f t="shared" si="33"/>
        <v>630.4699819224302</v>
      </c>
      <c r="F123" s="37">
        <f t="shared" si="33"/>
        <v>652.0890138962809</v>
      </c>
      <c r="G123" s="37">
        <f t="shared" si="33"/>
        <v>668.303287876669</v>
      </c>
      <c r="H123" s="37">
        <f t="shared" si="33"/>
        <v>684.517561857057</v>
      </c>
      <c r="I123" s="37">
        <f t="shared" si="33"/>
        <v>695.3270778439821</v>
      </c>
      <c r="J123" s="129">
        <f>(D123-'Launatöflur 1-07-2006'!D123)/'Launatöflur 1-07-2006'!D123</f>
        <v>0.03150000000000013</v>
      </c>
      <c r="K123" s="129">
        <f>(E123-'Launatöflur 1-07-2006'!E123)/'Launatöflur 1-07-2006'!E123</f>
        <v>0.0315000000000001</v>
      </c>
      <c r="L123" s="129">
        <f>(F123-'Launatöflur 1-07-2006'!F123)/'Launatöflur 1-07-2006'!F123</f>
        <v>0.03149999999999984</v>
      </c>
      <c r="M123" s="129">
        <f>(G123-'Launatöflur 1-07-2006'!G123)/'Launatöflur 1-07-2006'!G123</f>
        <v>0.031500000000000014</v>
      </c>
      <c r="N123" s="129">
        <f>(H123-'Launatöflur 1-07-2006'!H123)/'Launatöflur 1-07-2006'!H123</f>
        <v>0.031499999999999834</v>
      </c>
      <c r="O123" s="129">
        <f>(I123-'Launatöflur 1-07-2006'!I123)/'Launatöflur 1-07-2006'!I123</f>
        <v>0.03149999999999973</v>
      </c>
    </row>
    <row r="124" spans="1:15" ht="12.75">
      <c r="A124" s="33" t="s">
        <v>84</v>
      </c>
      <c r="D124" s="37">
        <f t="shared" si="33"/>
        <v>445.54292909203855</v>
      </c>
      <c r="E124" s="37">
        <f t="shared" si="33"/>
        <v>469.7023090683301</v>
      </c>
      <c r="F124" s="37">
        <f t="shared" si="33"/>
        <v>485.80856238585784</v>
      </c>
      <c r="G124" s="37">
        <f t="shared" si="33"/>
        <v>497.8882523740035</v>
      </c>
      <c r="H124" s="37">
        <f t="shared" si="33"/>
        <v>509.96794236214896</v>
      </c>
      <c r="I124" s="37">
        <f t="shared" si="33"/>
        <v>518.0210690209128</v>
      </c>
      <c r="J124" s="129">
        <f>(D124-'Launatöflur 1-07-2006'!D124)/'Launatöflur 1-07-2006'!D124</f>
        <v>0.031499999999999834</v>
      </c>
      <c r="K124" s="129">
        <f>(E124-'Launatöflur 1-07-2006'!E124)/'Launatöflur 1-07-2006'!E124</f>
        <v>0.03150000000000006</v>
      </c>
      <c r="L124" s="129">
        <f>(F124-'Launatöflur 1-07-2006'!F124)/'Launatöflur 1-07-2006'!F124</f>
        <v>0.0314999999999997</v>
      </c>
      <c r="M124" s="129">
        <f>(G124-'Launatöflur 1-07-2006'!G124)/'Launatöflur 1-07-2006'!G124</f>
        <v>0.03149999999999981</v>
      </c>
      <c r="N124" s="129">
        <f>(H124-'Launatöflur 1-07-2006'!H124)/'Launatöflur 1-07-2006'!H124</f>
        <v>0.031499999999998994</v>
      </c>
      <c r="O124" s="129">
        <f>(I124-'Launatöflur 1-07-2006'!I124)/'Launatöflur 1-07-2006'!I124</f>
        <v>0.03149999999999954</v>
      </c>
    </row>
    <row r="125" spans="1:15" ht="12.75">
      <c r="A125" s="33" t="s">
        <v>85</v>
      </c>
      <c r="D125" s="37">
        <f t="shared" si="33"/>
        <v>215.35261836317295</v>
      </c>
      <c r="E125" s="37">
        <f t="shared" si="33"/>
        <v>227.030024503425</v>
      </c>
      <c r="F125" s="37">
        <f t="shared" si="33"/>
        <v>234.81496193025964</v>
      </c>
      <c r="G125" s="37">
        <f t="shared" si="33"/>
        <v>240.65366500038567</v>
      </c>
      <c r="H125" s="37">
        <f t="shared" si="33"/>
        <v>246.49236807051147</v>
      </c>
      <c r="I125" s="37">
        <f t="shared" si="33"/>
        <v>250.38483678392845</v>
      </c>
      <c r="J125" s="129">
        <f>(D125-'Launatöflur 1-07-2006'!D125)/'Launatöflur 1-07-2006'!D125</f>
        <v>0.03149999999999908</v>
      </c>
      <c r="K125" s="129">
        <f>(E125-'Launatöflur 1-07-2006'!E125)/'Launatöflur 1-07-2006'!E125</f>
        <v>0.031499999999999445</v>
      </c>
      <c r="L125" s="129">
        <f>(F125-'Launatöflur 1-07-2006'!F125)/'Launatöflur 1-07-2006'!F125</f>
        <v>0.03149999999999865</v>
      </c>
      <c r="M125" s="129">
        <f>(G125-'Launatöflur 1-07-2006'!G125)/'Launatöflur 1-07-2006'!G125</f>
        <v>0.03150000000000033</v>
      </c>
      <c r="N125" s="129">
        <f>(H125-'Launatöflur 1-07-2006'!H125)/'Launatöflur 1-07-2006'!H125</f>
        <v>0.031499999999999036</v>
      </c>
      <c r="O125" s="129">
        <f>(I125-'Launatöflur 1-07-2006'!I125)/'Launatöflur 1-07-2006'!I125</f>
        <v>0.031499999999998224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25"/>
  <sheetViews>
    <sheetView showGridLines="0" zoomScalePageLayoutView="0" workbookViewId="0" topLeftCell="A34">
      <selection activeCell="D28" sqref="D2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1:10" s="126" customFormat="1" ht="18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8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  <c r="H6" s="2"/>
    </row>
    <row r="7" spans="1:10" s="138" customFormat="1" ht="12.75">
      <c r="A7" s="37" t="s">
        <v>88</v>
      </c>
      <c r="B7" s="134"/>
      <c r="C7" s="135"/>
      <c r="D7" s="134"/>
      <c r="E7" s="136">
        <v>0.03</v>
      </c>
      <c r="F7" s="136">
        <v>0.025</v>
      </c>
      <c r="G7" s="137">
        <v>0.0225</v>
      </c>
      <c r="H7" s="134"/>
      <c r="I7" s="135"/>
      <c r="J7" s="135"/>
    </row>
    <row r="8" spans="1:10" s="143" customFormat="1" ht="12.75">
      <c r="A8" s="139" t="s">
        <v>99</v>
      </c>
      <c r="B8" s="140"/>
      <c r="C8" s="139"/>
      <c r="D8" s="140"/>
      <c r="E8" s="141"/>
      <c r="F8" s="141">
        <v>0.0065</v>
      </c>
      <c r="G8" s="142"/>
      <c r="H8" s="140"/>
      <c r="I8" s="139"/>
      <c r="J8" s="139"/>
    </row>
    <row r="9" spans="1:10" s="143" customFormat="1" ht="13.5" thickBot="1">
      <c r="A9" s="139"/>
      <c r="B9" s="140"/>
      <c r="C9" s="139"/>
      <c r="D9" s="140"/>
      <c r="E9" s="141"/>
      <c r="F9" s="145">
        <f>SUM(F7:F8)</f>
        <v>0.0315</v>
      </c>
      <c r="G9" s="142"/>
      <c r="H9" s="140"/>
      <c r="I9" s="139"/>
      <c r="J9" s="139"/>
    </row>
    <row r="10" spans="1:8" ht="12.75">
      <c r="A10" s="5" t="s">
        <v>2</v>
      </c>
      <c r="B10" s="6"/>
      <c r="D10" s="6">
        <v>36</v>
      </c>
      <c r="G10" s="6"/>
      <c r="H10" s="6"/>
    </row>
    <row r="11" spans="1:8" ht="12.75">
      <c r="A11" s="5" t="s">
        <v>3</v>
      </c>
      <c r="B11" s="6"/>
      <c r="D11" s="6">
        <v>156</v>
      </c>
      <c r="G11" s="6"/>
      <c r="H11" s="6"/>
    </row>
    <row r="12" spans="1:8" ht="12.75">
      <c r="A12" s="5" t="s">
        <v>4</v>
      </c>
      <c r="B12" s="6"/>
      <c r="D12" s="6">
        <f>+D11/D10</f>
        <v>4.333333333333333</v>
      </c>
      <c r="G12" s="6"/>
      <c r="H12" s="6"/>
    </row>
    <row r="13" spans="1:8" ht="12.75">
      <c r="A13" s="5" t="s">
        <v>5</v>
      </c>
      <c r="B13" s="6"/>
      <c r="D13" s="6">
        <f>+D12*12</f>
        <v>52</v>
      </c>
      <c r="G13" s="6"/>
      <c r="H13" s="6"/>
    </row>
    <row r="14" spans="1:8" ht="12.75">
      <c r="A14" s="5" t="s">
        <v>6</v>
      </c>
      <c r="B14" s="7"/>
      <c r="D14" s="8">
        <f>1/D11</f>
        <v>0.00641025641025641</v>
      </c>
      <c r="E14" s="9"/>
      <c r="G14" s="10"/>
      <c r="H14" s="10"/>
    </row>
    <row r="15" spans="1:8" ht="12.75">
      <c r="A15" s="5" t="s">
        <v>7</v>
      </c>
      <c r="B15" s="11"/>
      <c r="D15" s="12">
        <v>0.0114</v>
      </c>
      <c r="E15" s="13"/>
      <c r="G15" s="14"/>
      <c r="H15" s="15"/>
    </row>
    <row r="16" spans="1:8" ht="12.75">
      <c r="A16" s="5" t="s">
        <v>8</v>
      </c>
      <c r="B16" s="11"/>
      <c r="D16" s="12">
        <v>0.0157</v>
      </c>
      <c r="E16" s="13"/>
      <c r="G16" s="14"/>
      <c r="H16" s="15"/>
    </row>
    <row r="17" spans="1:8" ht="12.75">
      <c r="A17" s="114" t="s">
        <v>9</v>
      </c>
      <c r="B17" s="115"/>
      <c r="C17" s="116"/>
      <c r="D17" s="117">
        <v>0.009</v>
      </c>
      <c r="E17" s="17" t="s">
        <v>95</v>
      </c>
      <c r="G17" s="18"/>
      <c r="H17" s="14"/>
    </row>
    <row r="18" spans="1:8" ht="12.75">
      <c r="A18" s="114" t="s">
        <v>10</v>
      </c>
      <c r="B18" s="115"/>
      <c r="C18" s="116"/>
      <c r="D18" s="118">
        <v>0.06</v>
      </c>
      <c r="E18" s="17" t="s">
        <v>95</v>
      </c>
      <c r="G18" s="18"/>
      <c r="H18" s="14"/>
    </row>
    <row r="19" spans="1:8" ht="12.75">
      <c r="A19" s="114" t="s">
        <v>11</v>
      </c>
      <c r="B19" s="115"/>
      <c r="C19" s="116"/>
      <c r="D19" s="118">
        <v>0.1</v>
      </c>
      <c r="E19" s="17" t="s">
        <v>95</v>
      </c>
      <c r="G19" s="18"/>
      <c r="H19" s="14"/>
    </row>
    <row r="20" spans="1:8" ht="12.75">
      <c r="A20" s="114" t="s">
        <v>12</v>
      </c>
      <c r="B20" s="115"/>
      <c r="C20" s="116"/>
      <c r="D20" s="118">
        <v>0.13</v>
      </c>
      <c r="E20" s="17" t="s">
        <v>95</v>
      </c>
      <c r="G20" s="18"/>
      <c r="H20" s="14"/>
    </row>
    <row r="21" spans="1:8" ht="12.75">
      <c r="A21" s="114" t="s">
        <v>13</v>
      </c>
      <c r="B21" s="115"/>
      <c r="C21" s="116"/>
      <c r="D21" s="118">
        <v>0.16</v>
      </c>
      <c r="E21" s="17" t="s">
        <v>95</v>
      </c>
      <c r="G21" s="18"/>
      <c r="H21" s="14"/>
    </row>
    <row r="22" spans="1:8" ht="12.75">
      <c r="A22" s="114" t="s">
        <v>14</v>
      </c>
      <c r="B22" s="115"/>
      <c r="C22" s="116"/>
      <c r="D22" s="118">
        <v>0.18</v>
      </c>
      <c r="E22" s="17" t="s">
        <v>95</v>
      </c>
      <c r="G22" s="18"/>
      <c r="H22" s="14"/>
    </row>
    <row r="23" spans="1:8" ht="12.75">
      <c r="A23" s="114" t="s">
        <v>15</v>
      </c>
      <c r="B23" s="115"/>
      <c r="C23" s="116"/>
      <c r="D23" s="115">
        <v>0</v>
      </c>
      <c r="E23" s="17" t="s">
        <v>95</v>
      </c>
      <c r="G23" s="18"/>
      <c r="H23" s="14"/>
    </row>
    <row r="24" spans="1:8" ht="12.75">
      <c r="A24" s="114" t="s">
        <v>16</v>
      </c>
      <c r="B24" s="119"/>
      <c r="C24" s="116"/>
      <c r="D24" s="119">
        <v>0</v>
      </c>
      <c r="E24" s="17" t="s">
        <v>95</v>
      </c>
      <c r="G24" s="18"/>
      <c r="H24" s="21"/>
    </row>
    <row r="25" spans="1:8" ht="12.75">
      <c r="A25" s="5" t="s">
        <v>17</v>
      </c>
      <c r="B25" s="22"/>
      <c r="D25" s="18">
        <v>0.175</v>
      </c>
      <c r="E25" s="18"/>
      <c r="G25" s="23"/>
      <c r="H25" s="22"/>
    </row>
    <row r="26" spans="1:8" ht="12.75">
      <c r="A26" s="5" t="s">
        <v>18</v>
      </c>
      <c r="B26" s="14"/>
      <c r="D26" s="14">
        <v>0.4074</v>
      </c>
      <c r="G26" s="18"/>
      <c r="H26" s="14"/>
    </row>
    <row r="27" spans="1:8" ht="12.75">
      <c r="A27" s="5" t="s">
        <v>19</v>
      </c>
      <c r="B27" s="21"/>
      <c r="D27" s="21">
        <v>0</v>
      </c>
      <c r="E27" s="21"/>
      <c r="G27" s="23"/>
      <c r="H27" s="21"/>
    </row>
    <row r="28" spans="1:8" ht="12.75">
      <c r="A28" s="5" t="s">
        <v>80</v>
      </c>
      <c r="B28" s="21"/>
      <c r="D28" s="21">
        <v>22</v>
      </c>
      <c r="E28" s="21"/>
      <c r="G28" s="23"/>
      <c r="H28" s="21"/>
    </row>
    <row r="29" spans="1:8" ht="12.75">
      <c r="A29" s="5" t="s">
        <v>78</v>
      </c>
      <c r="B29" s="21"/>
      <c r="D29" s="21">
        <v>19</v>
      </c>
      <c r="E29" s="21"/>
      <c r="G29" s="23"/>
      <c r="H29" s="21"/>
    </row>
    <row r="30" spans="1:8" ht="12.75">
      <c r="A30" s="5" t="s">
        <v>79</v>
      </c>
      <c r="B30" s="21"/>
      <c r="D30" s="21">
        <v>18</v>
      </c>
      <c r="E30" s="21"/>
      <c r="G30" s="23"/>
      <c r="H30" s="21"/>
    </row>
    <row r="31" spans="1:9" ht="12.75">
      <c r="A31" s="5" t="s">
        <v>20</v>
      </c>
      <c r="B31" s="21"/>
      <c r="D31" s="21">
        <v>96704</v>
      </c>
      <c r="E31" s="21">
        <f>+D31*1.03</f>
        <v>99605.12</v>
      </c>
      <c r="F31" s="3">
        <f>ROUND((1+$F$9)*E31,0)</f>
        <v>102743</v>
      </c>
      <c r="G31" s="21"/>
      <c r="H31" s="21"/>
      <c r="I31" s="24"/>
    </row>
    <row r="32" spans="1:8" ht="12.75">
      <c r="A32" s="5" t="s">
        <v>21</v>
      </c>
      <c r="B32" s="21"/>
      <c r="D32" s="21">
        <v>96704</v>
      </c>
      <c r="E32" s="21">
        <f>+D32*1.03</f>
        <v>99605.12</v>
      </c>
      <c r="F32" s="3">
        <f>ROUND((1+$F$9)*E32,0)</f>
        <v>102743</v>
      </c>
      <c r="G32" s="21"/>
      <c r="H32" s="21"/>
    </row>
    <row r="33" spans="1:8" ht="12.75">
      <c r="A33" s="5" t="s">
        <v>81</v>
      </c>
      <c r="B33" s="18"/>
      <c r="D33" s="18">
        <v>0.034</v>
      </c>
      <c r="E33" s="21"/>
      <c r="G33" s="18"/>
      <c r="H33" s="18"/>
    </row>
    <row r="34" spans="1:8" ht="12.75">
      <c r="A34" s="5" t="s">
        <v>22</v>
      </c>
      <c r="B34" s="18"/>
      <c r="D34" s="18">
        <v>0.01</v>
      </c>
      <c r="E34" s="21"/>
      <c r="G34" s="18"/>
      <c r="H34" s="18"/>
    </row>
    <row r="35" spans="1:8" ht="12.75">
      <c r="A35" s="5" t="s">
        <v>23</v>
      </c>
      <c r="B35" s="18"/>
      <c r="D35" s="18">
        <v>0.0025</v>
      </c>
      <c r="E35" s="21"/>
      <c r="G35" s="18"/>
      <c r="H35" s="18"/>
    </row>
    <row r="36" spans="1:8" ht="12.75">
      <c r="A36" s="5" t="s">
        <v>24</v>
      </c>
      <c r="B36" s="18"/>
      <c r="D36" s="18">
        <v>0.0524</v>
      </c>
      <c r="E36" s="18"/>
      <c r="G36" s="18"/>
      <c r="H36" s="18"/>
    </row>
    <row r="37" spans="1:8" ht="12.75">
      <c r="A37" s="5" t="s">
        <v>25</v>
      </c>
      <c r="B37" s="18"/>
      <c r="D37" s="18">
        <v>0.07</v>
      </c>
      <c r="E37" s="18"/>
      <c r="F37" s="144">
        <v>0.08</v>
      </c>
      <c r="G37" s="18"/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2.75">
      <c r="A41" s="5"/>
      <c r="B41" s="18"/>
      <c r="D41" s="18"/>
      <c r="E41" s="18"/>
      <c r="G41" s="18"/>
      <c r="H41" s="18"/>
    </row>
    <row r="42" spans="1:8" ht="15.75">
      <c r="A42" s="1" t="s">
        <v>96</v>
      </c>
      <c r="D42" s="18"/>
      <c r="E42" s="18"/>
      <c r="G42" s="18"/>
      <c r="H42" s="18"/>
    </row>
    <row r="43" spans="1:8" ht="12.75">
      <c r="A43" s="25" t="s">
        <v>26</v>
      </c>
      <c r="B43" s="18"/>
      <c r="D43" s="26" t="s">
        <v>98</v>
      </c>
      <c r="E43" s="18"/>
      <c r="G43" s="18"/>
      <c r="H43" s="18"/>
    </row>
    <row r="44" spans="1:8" ht="12.75">
      <c r="A44" s="25" t="s">
        <v>92</v>
      </c>
      <c r="B44" s="18"/>
      <c r="D44" s="103">
        <f>+E31</f>
        <v>99605.12</v>
      </c>
      <c r="E44" s="18"/>
      <c r="G44" s="18"/>
      <c r="H44" s="18"/>
    </row>
    <row r="45" spans="1:8" ht="12.75">
      <c r="A45" s="25" t="s">
        <v>86</v>
      </c>
      <c r="B45" s="18"/>
      <c r="D45" s="103">
        <f>3411*1.03</f>
        <v>3513.33</v>
      </c>
      <c r="E45" s="18"/>
      <c r="G45" s="18"/>
      <c r="H45" s="18"/>
    </row>
    <row r="46" spans="1:8" ht="12.75">
      <c r="A46" s="25" t="s">
        <v>27</v>
      </c>
      <c r="B46" s="18"/>
      <c r="D46" s="26" t="s">
        <v>28</v>
      </c>
      <c r="E46" s="18"/>
      <c r="G46" s="18"/>
      <c r="H46" s="18"/>
    </row>
    <row r="47" spans="1:9" s="30" customFormat="1" ht="18.75" customHeight="1">
      <c r="A47" s="27"/>
      <c r="B47" s="28"/>
      <c r="C47" s="28"/>
      <c r="D47" s="29" t="s">
        <v>29</v>
      </c>
      <c r="E47" s="29" t="s">
        <v>30</v>
      </c>
      <c r="F47" s="29" t="s">
        <v>31</v>
      </c>
      <c r="G47" s="29" t="s">
        <v>32</v>
      </c>
      <c r="H47" s="29" t="s">
        <v>33</v>
      </c>
      <c r="I47" s="29" t="s">
        <v>34</v>
      </c>
    </row>
    <row r="48" spans="1:15" s="30" customFormat="1" ht="15" customHeight="1">
      <c r="A48" s="31"/>
      <c r="B48" s="324" t="s">
        <v>35</v>
      </c>
      <c r="C48" s="324"/>
      <c r="D48" s="28"/>
      <c r="E48" s="127">
        <f>D18</f>
        <v>0.06</v>
      </c>
      <c r="F48" s="127">
        <f>D19</f>
        <v>0.1</v>
      </c>
      <c r="G48" s="127">
        <f>D20</f>
        <v>0.13</v>
      </c>
      <c r="H48" s="127">
        <f>D21</f>
        <v>0.16</v>
      </c>
      <c r="I48" s="127">
        <f>D22</f>
        <v>0.18</v>
      </c>
      <c r="J48" s="29" t="s">
        <v>29</v>
      </c>
      <c r="K48" s="29" t="s">
        <v>30</v>
      </c>
      <c r="L48" s="29" t="s">
        <v>31</v>
      </c>
      <c r="M48" s="29" t="s">
        <v>32</v>
      </c>
      <c r="N48" s="29" t="s">
        <v>33</v>
      </c>
      <c r="O48" s="29" t="s">
        <v>34</v>
      </c>
    </row>
    <row r="49" spans="1:9" ht="12.75">
      <c r="A49" s="33"/>
      <c r="B49" s="34"/>
      <c r="C49" s="35"/>
      <c r="D49" s="36"/>
      <c r="E49" s="36"/>
      <c r="F49" s="36"/>
      <c r="G49" s="36"/>
      <c r="H49" s="36"/>
      <c r="I49" s="36"/>
    </row>
    <row r="50" spans="1:11" s="38" customFormat="1" ht="12.75">
      <c r="A50" s="38" t="s">
        <v>36</v>
      </c>
      <c r="D50" s="39"/>
      <c r="E50" s="39"/>
      <c r="F50" s="39"/>
      <c r="G50" s="39"/>
      <c r="H50" s="39"/>
      <c r="I50" s="39"/>
      <c r="K50" s="39"/>
    </row>
    <row r="51" spans="1:15" ht="12.75">
      <c r="A51" s="40" t="s">
        <v>37</v>
      </c>
      <c r="B51" s="41"/>
      <c r="C51" s="40"/>
      <c r="D51" s="42">
        <f>'Launatöflur 1-01-2006'!D50+15000</f>
        <v>155832.93</v>
      </c>
      <c r="E51" s="42">
        <f>'Launatöflur 1-01-2006'!E50+15000</f>
        <v>164282.9058</v>
      </c>
      <c r="F51" s="42">
        <f>'Launatöflur 1-01-2006'!F50+15000</f>
        <v>169916.223</v>
      </c>
      <c r="G51" s="42">
        <f>'Launatöflur 1-01-2006'!G50+15000</f>
        <v>174141.2109</v>
      </c>
      <c r="H51" s="42">
        <f>'Launatöflur 1-01-2006'!H50+15000</f>
        <v>178366.19879999998</v>
      </c>
      <c r="I51" s="42">
        <f>'Launatöflur 1-01-2006'!I50+15000</f>
        <v>181182.85739999998</v>
      </c>
      <c r="J51" s="129">
        <f>(D51-'Launatöflur 1-01-2006'!D50)/'Launatöflur 1-01-2006'!D50</f>
        <v>0.10650918077185499</v>
      </c>
      <c r="K51" s="129">
        <f>(E51-'Launatöflur 1-01-2006'!E50)/'Launatöflur 1-01-2006'!E50</f>
        <v>0.10048035921873112</v>
      </c>
      <c r="L51" s="129">
        <f>(F51-'Launatöflur 1-01-2006'!F50)/'Launatöflur 1-01-2006'!F50</f>
        <v>0.09682652797441363</v>
      </c>
      <c r="M51" s="129">
        <f>(G51-'Launatöflur 1-01-2006'!G50)/'Launatöflur 1-01-2006'!G50</f>
        <v>0.09425591218748229</v>
      </c>
      <c r="N51" s="129">
        <f>(H51-'Launatöflur 1-01-2006'!H50)/'Launatöflur 1-01-2006'!H50</f>
        <v>0.0918182592860819</v>
      </c>
      <c r="O51" s="129">
        <f>(I51-'Launatöflur 1-01-2006'!I50)/'Launatöflur 1-01-2006'!I50</f>
        <v>0.09026201760326695</v>
      </c>
    </row>
    <row r="52" spans="1:15" ht="12.75">
      <c r="A52" s="43" t="s">
        <v>38</v>
      </c>
      <c r="B52" s="35">
        <v>0</v>
      </c>
      <c r="C52" s="35"/>
      <c r="D52" s="36">
        <f aca="true" t="shared" si="0" ref="D52:I52">+D51*$B52</f>
        <v>0</v>
      </c>
      <c r="E52" s="36">
        <f t="shared" si="0"/>
        <v>0</v>
      </c>
      <c r="F52" s="36">
        <f t="shared" si="0"/>
        <v>0</v>
      </c>
      <c r="G52" s="36">
        <f t="shared" si="0"/>
        <v>0</v>
      </c>
      <c r="H52" s="36">
        <f t="shared" si="0"/>
        <v>0</v>
      </c>
      <c r="I52" s="36">
        <f t="shared" si="0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s="50" customFormat="1" ht="12.75">
      <c r="A53" s="45" t="s">
        <v>39</v>
      </c>
      <c r="B53" s="46">
        <f>+$D$24</f>
        <v>0</v>
      </c>
      <c r="C53" s="47"/>
      <c r="D53" s="48">
        <f aca="true" t="shared" si="1" ref="D53:I53">+D59*$B53</f>
        <v>0</v>
      </c>
      <c r="E53" s="48">
        <f t="shared" si="1"/>
        <v>0</v>
      </c>
      <c r="F53" s="48">
        <f t="shared" si="1"/>
        <v>0</v>
      </c>
      <c r="G53" s="48">
        <f t="shared" si="1"/>
        <v>0</v>
      </c>
      <c r="H53" s="48">
        <f t="shared" si="1"/>
        <v>0</v>
      </c>
      <c r="I53" s="48">
        <f t="shared" si="1"/>
        <v>0</v>
      </c>
      <c r="J53" s="129">
        <v>0</v>
      </c>
      <c r="K53" s="129">
        <v>0</v>
      </c>
      <c r="L53" s="129">
        <v>0</v>
      </c>
      <c r="M53" s="129">
        <v>0</v>
      </c>
      <c r="N53" s="129">
        <v>0</v>
      </c>
      <c r="O53" s="129">
        <v>0</v>
      </c>
    </row>
    <row r="54" spans="1:15" ht="12.75">
      <c r="A54" s="51" t="s">
        <v>40</v>
      </c>
      <c r="B54" s="52"/>
      <c r="C54" s="52"/>
      <c r="D54" s="53">
        <f aca="true" t="shared" si="2" ref="D54:I54">SUM(D51:D53)</f>
        <v>155832.93</v>
      </c>
      <c r="E54" s="53">
        <f t="shared" si="2"/>
        <v>164282.9058</v>
      </c>
      <c r="F54" s="53">
        <f t="shared" si="2"/>
        <v>169916.223</v>
      </c>
      <c r="G54" s="53">
        <f t="shared" si="2"/>
        <v>174141.2109</v>
      </c>
      <c r="H54" s="53">
        <f t="shared" si="2"/>
        <v>178366.19879999998</v>
      </c>
      <c r="I54" s="53">
        <f t="shared" si="2"/>
        <v>181182.85739999998</v>
      </c>
      <c r="J54" s="129">
        <f>(D54-'Launatöflur 1-01-2006'!D53)/'Launatöflur 1-01-2006'!D53</f>
        <v>0.10650918077185499</v>
      </c>
      <c r="K54" s="129">
        <f>(E54-'Launatöflur 1-01-2006'!E53)/'Launatöflur 1-01-2006'!E53</f>
        <v>0.10048035921873112</v>
      </c>
      <c r="L54" s="129">
        <f>(F54-'Launatöflur 1-01-2006'!F53)/'Launatöflur 1-01-2006'!F53</f>
        <v>0.09682652797441363</v>
      </c>
      <c r="M54" s="129">
        <f>(G54-'Launatöflur 1-01-2006'!G53)/'Launatöflur 1-01-2006'!G53</f>
        <v>0.09425591218748229</v>
      </c>
      <c r="N54" s="129">
        <f>(H54-'Launatöflur 1-01-2006'!H53)/'Launatöflur 1-01-2006'!H53</f>
        <v>0.0918182592860819</v>
      </c>
      <c r="O54" s="129">
        <f>(I54-'Launatöflur 1-01-2006'!I53)/'Launatöflur 1-01-2006'!I53</f>
        <v>0.09026201760326695</v>
      </c>
    </row>
    <row r="55" spans="1:15" ht="12.75">
      <c r="A55" s="43" t="s">
        <v>41</v>
      </c>
      <c r="B55" s="54">
        <f>+D28</f>
        <v>22</v>
      </c>
      <c r="C55" s="54"/>
      <c r="D55" s="55">
        <f aca="true" t="shared" si="3" ref="D55:I55">+D51*$D$17*$B55</f>
        <v>30854.920139999995</v>
      </c>
      <c r="E55" s="55">
        <f t="shared" si="3"/>
        <v>32528.0153484</v>
      </c>
      <c r="F55" s="55">
        <f t="shared" si="3"/>
        <v>33643.412154</v>
      </c>
      <c r="G55" s="55">
        <f t="shared" si="3"/>
        <v>34479.9597582</v>
      </c>
      <c r="H55" s="55">
        <f t="shared" si="3"/>
        <v>35316.50736239999</v>
      </c>
      <c r="I55" s="55">
        <f t="shared" si="3"/>
        <v>35874.20576519999</v>
      </c>
      <c r="J55" s="129">
        <f>(D55-'Launatöflur 1-01-2006'!D54)/'Launatöflur 1-01-2006'!D54</f>
        <v>0.106509180771855</v>
      </c>
      <c r="K55" s="129">
        <f>(E55-'Launatöflur 1-01-2006'!E54)/'Launatöflur 1-01-2006'!E54</f>
        <v>0.10048035921873112</v>
      </c>
      <c r="L55" s="129">
        <f>(F55-'Launatöflur 1-01-2006'!F54)/'Launatöflur 1-01-2006'!F54</f>
        <v>0.09682652797441363</v>
      </c>
      <c r="M55" s="129">
        <f>(G55-'Launatöflur 1-01-2006'!G54)/'Launatöflur 1-01-2006'!G54</f>
        <v>0.09425591218748243</v>
      </c>
      <c r="N55" s="129">
        <f>(H55-'Launatöflur 1-01-2006'!H54)/'Launatöflur 1-01-2006'!H54</f>
        <v>0.09181825928608191</v>
      </c>
      <c r="O55" s="129">
        <f>(I55-'Launatöflur 1-01-2006'!I54)/'Launatöflur 1-01-2006'!I54</f>
        <v>0.09026201760326696</v>
      </c>
    </row>
    <row r="56" spans="1:15" ht="12.75">
      <c r="A56" s="56"/>
      <c r="B56" s="40"/>
      <c r="C56" s="40"/>
      <c r="D56" s="57">
        <f aca="true" t="shared" si="4" ref="D56:I56">SUM(D54:D55)</f>
        <v>186687.85014</v>
      </c>
      <c r="E56" s="57">
        <f t="shared" si="4"/>
        <v>196810.9211484</v>
      </c>
      <c r="F56" s="57">
        <f t="shared" si="4"/>
        <v>203559.635154</v>
      </c>
      <c r="G56" s="57">
        <f t="shared" si="4"/>
        <v>208621.1706582</v>
      </c>
      <c r="H56" s="57">
        <f t="shared" si="4"/>
        <v>213682.70616239996</v>
      </c>
      <c r="I56" s="57">
        <f t="shared" si="4"/>
        <v>217057.06316519997</v>
      </c>
      <c r="J56" s="129">
        <f>(D56-'Launatöflur 1-01-2006'!D55)/'Launatöflur 1-01-2006'!D55</f>
        <v>0.10650918077185499</v>
      </c>
      <c r="K56" s="129">
        <f>(E56-'Launatöflur 1-01-2006'!E55)/'Launatöflur 1-01-2006'!E55</f>
        <v>0.10048035921873112</v>
      </c>
      <c r="L56" s="129">
        <f>(F56-'Launatöflur 1-01-2006'!F55)/'Launatöflur 1-01-2006'!F55</f>
        <v>0.09682652797441363</v>
      </c>
      <c r="M56" s="129">
        <f>(G56-'Launatöflur 1-01-2006'!G55)/'Launatöflur 1-01-2006'!G55</f>
        <v>0.0942559121874823</v>
      </c>
      <c r="N56" s="129">
        <f>(H56-'Launatöflur 1-01-2006'!H55)/'Launatöflur 1-01-2006'!H55</f>
        <v>0.09181825928608191</v>
      </c>
      <c r="O56" s="129">
        <f>(I56-'Launatöflur 1-01-2006'!I55)/'Launatöflur 1-01-2006'!I55</f>
        <v>0.09026201760326695</v>
      </c>
    </row>
    <row r="57" spans="1:15" ht="12.75">
      <c r="A57" s="56"/>
      <c r="B57" s="40"/>
      <c r="C57" s="40"/>
      <c r="D57" s="57"/>
      <c r="E57" s="57"/>
      <c r="F57" s="57"/>
      <c r="G57" s="57"/>
      <c r="H57" s="57"/>
      <c r="I57" s="57"/>
      <c r="J57" s="129"/>
      <c r="K57" s="129"/>
      <c r="L57" s="129"/>
      <c r="M57" s="129"/>
      <c r="N57" s="129"/>
      <c r="O57" s="129"/>
    </row>
    <row r="58" spans="1:15" ht="12.75">
      <c r="A58" s="40" t="s">
        <v>42</v>
      </c>
      <c r="B58" s="40"/>
      <c r="C58" s="40"/>
      <c r="D58" s="58">
        <f aca="true" t="shared" si="5" ref="D58:I58">+(D51+D52)*$D$14</f>
        <v>998.9290384615384</v>
      </c>
      <c r="E58" s="58">
        <f t="shared" si="5"/>
        <v>1053.09555</v>
      </c>
      <c r="F58" s="58">
        <f t="shared" si="5"/>
        <v>1089.2065576923076</v>
      </c>
      <c r="G58" s="58">
        <f t="shared" si="5"/>
        <v>1116.2898134615384</v>
      </c>
      <c r="H58" s="58">
        <f t="shared" si="5"/>
        <v>1143.373069230769</v>
      </c>
      <c r="I58" s="58">
        <f t="shared" si="5"/>
        <v>1161.428573076923</v>
      </c>
      <c r="J58" s="129">
        <f>(D58-'Launatöflur 1-01-2006'!D57)/'Launatöflur 1-01-2006'!D57</f>
        <v>0.10650918077185503</v>
      </c>
      <c r="K58" s="129">
        <f>(E58-'Launatöflur 1-01-2006'!E57)/'Launatöflur 1-01-2006'!E57</f>
        <v>0.10048035921873116</v>
      </c>
      <c r="L58" s="129">
        <f>(F58-'Launatöflur 1-01-2006'!F57)/'Launatöflur 1-01-2006'!F57</f>
        <v>0.09682652797441356</v>
      </c>
      <c r="M58" s="129">
        <f>(G58-'Launatöflur 1-01-2006'!G57)/'Launatöflur 1-01-2006'!G57</f>
        <v>0.09425591218748221</v>
      </c>
      <c r="N58" s="129">
        <f>(H58-'Launatöflur 1-01-2006'!H57)/'Launatöflur 1-01-2006'!H57</f>
        <v>0.09181825928608195</v>
      </c>
      <c r="O58" s="129">
        <f>(I58-'Launatöflur 1-01-2006'!I57)/'Launatöflur 1-01-2006'!I57</f>
        <v>0.09026201760326699</v>
      </c>
    </row>
    <row r="59" spans="1:15" ht="12.75">
      <c r="A59" s="43" t="s">
        <v>44</v>
      </c>
      <c r="B59" s="43"/>
      <c r="C59" s="43"/>
      <c r="D59" s="36">
        <f aca="true" t="shared" si="6" ref="D59:I59">+D51*$D$15</f>
        <v>1776.495402</v>
      </c>
      <c r="E59" s="36">
        <f t="shared" si="6"/>
        <v>1872.82512612</v>
      </c>
      <c r="F59" s="36">
        <f t="shared" si="6"/>
        <v>1937.0449422000002</v>
      </c>
      <c r="G59" s="36">
        <f t="shared" si="6"/>
        <v>1985.20980426</v>
      </c>
      <c r="H59" s="36">
        <f t="shared" si="6"/>
        <v>2033.37466632</v>
      </c>
      <c r="I59" s="36">
        <f t="shared" si="6"/>
        <v>2065.48457436</v>
      </c>
      <c r="J59" s="129">
        <f>(D59-'Launatöflur 1-01-2006'!D58)/'Launatöflur 1-01-2006'!D58</f>
        <v>0.10650918077185499</v>
      </c>
      <c r="K59" s="129">
        <f>(E59-'Launatöflur 1-01-2006'!E58)/'Launatöflur 1-01-2006'!E58</f>
        <v>0.10048035921873112</v>
      </c>
      <c r="L59" s="129">
        <f>(F59-'Launatöflur 1-01-2006'!F58)/'Launatöflur 1-01-2006'!F58</f>
        <v>0.09682652797441361</v>
      </c>
      <c r="M59" s="129">
        <f>(G59-'Launatöflur 1-01-2006'!G58)/'Launatöflur 1-01-2006'!G58</f>
        <v>0.09425591218748229</v>
      </c>
      <c r="N59" s="129">
        <f>(H59-'Launatöflur 1-01-2006'!H58)/'Launatöflur 1-01-2006'!H58</f>
        <v>0.0918182592860819</v>
      </c>
      <c r="O59" s="129">
        <f>(I59-'Launatöflur 1-01-2006'!I58)/'Launatöflur 1-01-2006'!I58</f>
        <v>0.09026201760326695</v>
      </c>
    </row>
    <row r="60" spans="1:15" ht="12.75">
      <c r="A60" s="43" t="s">
        <v>46</v>
      </c>
      <c r="B60" s="43"/>
      <c r="C60" s="43"/>
      <c r="D60" s="36">
        <f aca="true" t="shared" si="7" ref="D60:I60">+D51*$D$16</f>
        <v>2446.5770009999997</v>
      </c>
      <c r="E60" s="36">
        <f t="shared" si="7"/>
        <v>2579.24162106</v>
      </c>
      <c r="F60" s="36">
        <f t="shared" si="7"/>
        <v>2667.6847010999995</v>
      </c>
      <c r="G60" s="36">
        <f t="shared" si="7"/>
        <v>2734.01701113</v>
      </c>
      <c r="H60" s="36">
        <f t="shared" si="7"/>
        <v>2800.3493211599994</v>
      </c>
      <c r="I60" s="36">
        <f t="shared" si="7"/>
        <v>2844.5708611799996</v>
      </c>
      <c r="J60" s="129">
        <f>(D60-'Launatöflur 1-01-2006'!D59)/'Launatöflur 1-01-2006'!D59</f>
        <v>0.106509180771855</v>
      </c>
      <c r="K60" s="129">
        <f>(E60-'Launatöflur 1-01-2006'!E59)/'Launatöflur 1-01-2006'!E59</f>
        <v>0.10048035921873112</v>
      </c>
      <c r="L60" s="129">
        <f>(F60-'Launatöflur 1-01-2006'!F59)/'Launatöflur 1-01-2006'!F59</f>
        <v>0.09682652797441345</v>
      </c>
      <c r="M60" s="129">
        <f>(G60-'Launatöflur 1-01-2006'!G59)/'Launatöflur 1-01-2006'!G59</f>
        <v>0.09425591218748229</v>
      </c>
      <c r="N60" s="129">
        <f>(H60-'Launatöflur 1-01-2006'!H59)/'Launatöflur 1-01-2006'!H59</f>
        <v>0.09181825928608191</v>
      </c>
      <c r="O60" s="129">
        <f>(I60-'Launatöflur 1-01-2006'!I59)/'Launatöflur 1-01-2006'!I59</f>
        <v>0.09026201760326695</v>
      </c>
    </row>
    <row r="61" spans="1:15" ht="12.75">
      <c r="A61" s="45" t="s">
        <v>9</v>
      </c>
      <c r="B61" s="45"/>
      <c r="C61" s="45"/>
      <c r="D61" s="59">
        <v>1267.4963699999998</v>
      </c>
      <c r="E61" s="59">
        <v>1343.5461522</v>
      </c>
      <c r="F61" s="59">
        <v>1394.246007</v>
      </c>
      <c r="G61" s="59">
        <v>1432.2708980999998</v>
      </c>
      <c r="H61" s="59">
        <v>1470.2957891999997</v>
      </c>
      <c r="I61" s="59">
        <v>1495.6457165999998</v>
      </c>
      <c r="J61" s="129">
        <f>(D61-'Launatöflur 1-01-2006'!D60)/'Launatöflur 1-01-2006'!D60</f>
        <v>0</v>
      </c>
      <c r="K61" s="129">
        <f>(E61-'Launatöflur 1-01-2006'!E60)/'Launatöflur 1-01-2006'!E60</f>
        <v>0</v>
      </c>
      <c r="L61" s="129">
        <f>(F61-'Launatöflur 1-01-2006'!F60)/'Launatöflur 1-01-2006'!F60</f>
        <v>0</v>
      </c>
      <c r="M61" s="129">
        <f>(G61-'Launatöflur 1-01-2006'!G60)/'Launatöflur 1-01-2006'!G60</f>
        <v>0</v>
      </c>
      <c r="N61" s="129">
        <f>(H61-'Launatöflur 1-01-2006'!H60)/'Launatöflur 1-01-2006'!H60</f>
        <v>0</v>
      </c>
      <c r="O61" s="129">
        <f>(I61-'Launatöflur 1-01-2006'!I60)/'Launatöflur 1-01-2006'!I60</f>
        <v>0</v>
      </c>
    </row>
    <row r="62" spans="1:9" ht="12.75">
      <c r="A62" s="60"/>
      <c r="B62" s="60"/>
      <c r="C62" s="37"/>
      <c r="D62" s="61">
        <f aca="true" t="shared" si="8" ref="D62:I62">D59/D58</f>
        <v>1.7784</v>
      </c>
      <c r="E62" s="61">
        <f t="shared" si="8"/>
        <v>1.7784</v>
      </c>
      <c r="F62" s="61">
        <f t="shared" si="8"/>
        <v>1.7784000000000004</v>
      </c>
      <c r="G62" s="61">
        <f t="shared" si="8"/>
        <v>1.7784000000000002</v>
      </c>
      <c r="H62" s="61">
        <f t="shared" si="8"/>
        <v>1.7784000000000002</v>
      </c>
      <c r="I62" s="61">
        <f t="shared" si="8"/>
        <v>1.7784000000000002</v>
      </c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60"/>
      <c r="B66" s="60"/>
      <c r="C66" s="37"/>
      <c r="D66" s="61"/>
      <c r="E66" s="61"/>
      <c r="F66" s="61"/>
      <c r="G66" s="61"/>
      <c r="H66" s="61"/>
      <c r="I66" s="61"/>
    </row>
    <row r="67" spans="1:15" ht="12.75">
      <c r="A67" s="27" t="s">
        <v>47</v>
      </c>
      <c r="B67" s="60"/>
      <c r="C67" s="37"/>
      <c r="D67" s="128">
        <v>212.1521701923077</v>
      </c>
      <c r="E67" s="128">
        <v>224.88130040384613</v>
      </c>
      <c r="F67" s="128">
        <v>233.36738721153844</v>
      </c>
      <c r="G67" s="128">
        <v>239.7319523173077</v>
      </c>
      <c r="H67" s="128">
        <v>246.09651742307688</v>
      </c>
      <c r="I67" s="128">
        <v>250.33956082692305</v>
      </c>
      <c r="J67" s="129">
        <f>(D67-'Launatöflur 1-01-2006'!D66)/'Launatöflur 1-01-2006'!D66</f>
        <v>0</v>
      </c>
      <c r="K67" s="129">
        <f>(E67-'Launatöflur 1-01-2006'!E66)/'Launatöflur 1-01-2006'!E66</f>
        <v>0</v>
      </c>
      <c r="L67" s="129">
        <f>(F67-'Launatöflur 1-01-2006'!F66)/'Launatöflur 1-01-2006'!F66</f>
        <v>0</v>
      </c>
      <c r="M67" s="129">
        <f>(G67-'Launatöflur 1-01-2006'!G66)/'Launatöflur 1-01-2006'!G66</f>
        <v>0</v>
      </c>
      <c r="N67" s="129">
        <f>(H67-'Launatöflur 1-01-2006'!H66)/'Launatöflur 1-01-2006'!H66</f>
        <v>0</v>
      </c>
      <c r="O67" s="129">
        <f>(I67-'Launatöflur 1-01-2006'!I66)/'Launatöflur 1-01-2006'!I66</f>
        <v>0</v>
      </c>
    </row>
    <row r="68" spans="1:15" ht="12.75">
      <c r="A68" s="27" t="s">
        <v>48</v>
      </c>
      <c r="B68" s="60"/>
      <c r="C68" s="37"/>
      <c r="D68" s="128">
        <v>321.09908040000005</v>
      </c>
      <c r="E68" s="128">
        <v>340.365025224</v>
      </c>
      <c r="F68" s="128">
        <v>353.20898844000004</v>
      </c>
      <c r="G68" s="128">
        <v>362.84196085200006</v>
      </c>
      <c r="H68" s="128">
        <v>372.474933264</v>
      </c>
      <c r="I68" s="128">
        <v>378.896914872</v>
      </c>
      <c r="J68" s="129">
        <f>(D68-'Launatöflur 1-01-2006'!D67)/'Launatöflur 1-01-2006'!D67</f>
        <v>0</v>
      </c>
      <c r="K68" s="129">
        <f>(E68-'Launatöflur 1-01-2006'!E67)/'Launatöflur 1-01-2006'!E67</f>
        <v>0</v>
      </c>
      <c r="L68" s="129">
        <f>(F68-'Launatöflur 1-01-2006'!F67)/'Launatöflur 1-01-2006'!F67</f>
        <v>0</v>
      </c>
      <c r="M68" s="129">
        <f>(G68-'Launatöflur 1-01-2006'!G67)/'Launatöflur 1-01-2006'!G67</f>
        <v>0</v>
      </c>
      <c r="N68" s="129">
        <f>(H68-'Launatöflur 1-01-2006'!H67)/'Launatöflur 1-01-2006'!H67</f>
        <v>0</v>
      </c>
      <c r="O68" s="129">
        <f>(I68-'Launatöflur 1-01-2006'!I67)/'Launatöflur 1-01-2006'!I67</f>
        <v>0</v>
      </c>
    </row>
    <row r="69" spans="1:15" ht="12.75">
      <c r="A69" s="27" t="s">
        <v>49</v>
      </c>
      <c r="B69" s="104" t="s">
        <v>97</v>
      </c>
      <c r="C69" s="37"/>
      <c r="D69" s="128">
        <v>20336.275092</v>
      </c>
      <c r="E69" s="128">
        <v>21556.45159752</v>
      </c>
      <c r="F69" s="128">
        <v>22369.9026012</v>
      </c>
      <c r="G69" s="128">
        <v>22979.99085396</v>
      </c>
      <c r="H69" s="128">
        <v>23590.079106719997</v>
      </c>
      <c r="I69" s="128">
        <v>23996.804608559996</v>
      </c>
      <c r="J69" s="129">
        <f>(D69-'Launatöflur 1-01-2006'!D68)/'Launatöflur 1-01-2006'!D68</f>
        <v>0</v>
      </c>
      <c r="K69" s="129">
        <f>(E69-'Launatöflur 1-01-2006'!E68)/'Launatöflur 1-01-2006'!E68</f>
        <v>0</v>
      </c>
      <c r="L69" s="129">
        <f>(F69-'Launatöflur 1-01-2006'!F68)/'Launatöflur 1-01-2006'!F68</f>
        <v>0</v>
      </c>
      <c r="M69" s="129">
        <f>(G69-'Launatöflur 1-01-2006'!G68)/'Launatöflur 1-01-2006'!G68</f>
        <v>0</v>
      </c>
      <c r="N69" s="129">
        <f>(H69-'Launatöflur 1-01-2006'!H68)/'Launatöflur 1-01-2006'!H68</f>
        <v>0</v>
      </c>
      <c r="O69" s="129">
        <f>(I69-'Launatöflur 1-01-2006'!I68)/'Launatöflur 1-01-2006'!I68</f>
        <v>0</v>
      </c>
    </row>
    <row r="70" spans="1:15" ht="12.75">
      <c r="A70" s="27" t="s">
        <v>83</v>
      </c>
      <c r="B70" s="60"/>
      <c r="C70" s="37"/>
      <c r="D70" s="37">
        <f aca="true" t="shared" si="9" ref="D70:I72">+D99</f>
        <v>579.7784139230769</v>
      </c>
      <c r="E70" s="37">
        <f t="shared" si="9"/>
        <v>611.2166572200001</v>
      </c>
      <c r="F70" s="37">
        <f t="shared" si="9"/>
        <v>632.1754860846156</v>
      </c>
      <c r="G70" s="37">
        <f t="shared" si="9"/>
        <v>647.894607733077</v>
      </c>
      <c r="H70" s="37">
        <f t="shared" si="9"/>
        <v>663.6137293815386</v>
      </c>
      <c r="I70" s="37">
        <f t="shared" si="9"/>
        <v>674.0931438138462</v>
      </c>
      <c r="J70" s="129">
        <f>(D70-'Launatöflur 1-01-2006'!D69)/'Launatöflur 1-01-2006'!D69</f>
        <v>0.10650918077185467</v>
      </c>
      <c r="K70" s="129">
        <f>(E70-'Launatöflur 1-01-2006'!E69)/'Launatöflur 1-01-2006'!E69</f>
        <v>0.10048035921873125</v>
      </c>
      <c r="L70" s="129">
        <f>(F70-'Launatöflur 1-01-2006'!F69)/'Launatöflur 1-01-2006'!F69</f>
        <v>0.09682652797441373</v>
      </c>
      <c r="M70" s="129">
        <f>(G70-'Launatöflur 1-01-2006'!G69)/'Launatöflur 1-01-2006'!G69</f>
        <v>0.09425591218748242</v>
      </c>
      <c r="N70" s="129">
        <f>(H70-'Launatöflur 1-01-2006'!H69)/'Launatöflur 1-01-2006'!H69</f>
        <v>0.09181825928608199</v>
      </c>
      <c r="O70" s="129">
        <f>(I70-'Launatöflur 1-01-2006'!I69)/'Launatöflur 1-01-2006'!I69</f>
        <v>0.09026201760326666</v>
      </c>
    </row>
    <row r="71" spans="1:15" ht="12.75">
      <c r="A71" s="27" t="s">
        <v>84</v>
      </c>
      <c r="B71" s="60"/>
      <c r="C71" s="37"/>
      <c r="D71" s="37">
        <f t="shared" si="9"/>
        <v>431.9369162307694</v>
      </c>
      <c r="E71" s="37">
        <f t="shared" si="9"/>
        <v>455.3585158200001</v>
      </c>
      <c r="F71" s="37">
        <f t="shared" si="9"/>
        <v>470.9729155461541</v>
      </c>
      <c r="G71" s="37">
        <f t="shared" si="9"/>
        <v>482.68371534076937</v>
      </c>
      <c r="H71" s="37">
        <f t="shared" si="9"/>
        <v>494.39451513538484</v>
      </c>
      <c r="I71" s="37">
        <f t="shared" si="9"/>
        <v>502.2017149984615</v>
      </c>
      <c r="J71" s="129">
        <f>(D71-'Launatöflur 1-01-2006'!D70)/'Launatöflur 1-01-2006'!D70</f>
        <v>0.106509180771855</v>
      </c>
      <c r="K71" s="129">
        <f>(E71-'Launatöflur 1-01-2006'!E70)/'Launatöflur 1-01-2006'!E70</f>
        <v>0.10048035921873115</v>
      </c>
      <c r="L71" s="129">
        <f>(F71-'Launatöflur 1-01-2006'!F70)/'Launatöflur 1-01-2006'!F70</f>
        <v>0.09682652797441361</v>
      </c>
      <c r="M71" s="129">
        <f>(G71-'Launatöflur 1-01-2006'!G70)/'Launatöflur 1-01-2006'!G70</f>
        <v>0.0942559121874823</v>
      </c>
      <c r="N71" s="129">
        <f>(H71-'Launatöflur 1-01-2006'!H70)/'Launatöflur 1-01-2006'!H70</f>
        <v>0.0918182592860819</v>
      </c>
      <c r="O71" s="129">
        <f>(I71-'Launatöflur 1-01-2006'!I70)/'Launatöflur 1-01-2006'!I70</f>
        <v>0.09026201760326699</v>
      </c>
    </row>
    <row r="72" spans="1:15" ht="12.75">
      <c r="A72" s="27" t="s">
        <v>85</v>
      </c>
      <c r="B72" s="60"/>
      <c r="C72" s="37"/>
      <c r="D72" s="37">
        <f t="shared" si="9"/>
        <v>208.7761690384616</v>
      </c>
      <c r="E72" s="37">
        <f t="shared" si="9"/>
        <v>220.09696995000013</v>
      </c>
      <c r="F72" s="37">
        <f t="shared" si="9"/>
        <v>227.64417055769263</v>
      </c>
      <c r="G72" s="37">
        <f t="shared" si="9"/>
        <v>233.30457101346155</v>
      </c>
      <c r="H72" s="37">
        <f t="shared" si="9"/>
        <v>238.96497146923093</v>
      </c>
      <c r="I72" s="37">
        <f t="shared" si="9"/>
        <v>242.73857177307696</v>
      </c>
      <c r="J72" s="133">
        <f>(D72-'Launatöflur 1-01-2006'!D71)/'Launatöflur 1-01-2006'!D71</f>
        <v>0.10650918077185476</v>
      </c>
      <c r="K72" s="129">
        <f>(E72-'Launatöflur 1-01-2006'!E71)/'Launatöflur 1-01-2006'!E71</f>
        <v>0.10048035921873087</v>
      </c>
      <c r="L72" s="129">
        <f>(F72-'Launatöflur 1-01-2006'!F71)/'Launatöflur 1-01-2006'!F71</f>
        <v>0.0968265279744133</v>
      </c>
      <c r="M72" s="129">
        <f>(G72-'Launatöflur 1-01-2006'!G71)/'Launatöflur 1-01-2006'!G71</f>
        <v>0.09425591218748211</v>
      </c>
      <c r="N72" s="129">
        <f>(H72-'Launatöflur 1-01-2006'!H71)/'Launatöflur 1-01-2006'!H71</f>
        <v>0.0918182592860805</v>
      </c>
      <c r="O72" s="129">
        <f>(I72-'Launatöflur 1-01-2006'!I71)/'Launatöflur 1-01-2006'!I71</f>
        <v>0.09026201760326676</v>
      </c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60"/>
      <c r="B76" s="60"/>
      <c r="C76" s="37"/>
      <c r="D76" s="61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9" ht="12.75">
      <c r="A78" s="25"/>
      <c r="B78" s="18"/>
      <c r="D78" s="26"/>
      <c r="E78" s="61"/>
      <c r="F78" s="61"/>
      <c r="G78" s="61"/>
      <c r="H78" s="61"/>
      <c r="I78" s="61"/>
    </row>
    <row r="79" spans="1:11" s="38" customFormat="1" ht="12.75">
      <c r="A79" s="38" t="s">
        <v>82</v>
      </c>
      <c r="D79" s="39"/>
      <c r="E79" s="39"/>
      <c r="F79" s="39"/>
      <c r="G79" s="39"/>
      <c r="H79" s="39"/>
      <c r="I79" s="39"/>
      <c r="J79" s="39"/>
      <c r="K79"/>
    </row>
    <row r="80" spans="1:15" ht="12.75">
      <c r="A80" s="40" t="s">
        <v>37</v>
      </c>
      <c r="B80" s="62"/>
      <c r="C80" s="40"/>
      <c r="D80" s="63">
        <f aca="true" t="shared" si="10" ref="D80:I80">+D51</f>
        <v>155832.93</v>
      </c>
      <c r="E80" s="63">
        <f t="shared" si="10"/>
        <v>164282.9058</v>
      </c>
      <c r="F80" s="63">
        <f t="shared" si="10"/>
        <v>169916.223</v>
      </c>
      <c r="G80" s="63">
        <f t="shared" si="10"/>
        <v>174141.2109</v>
      </c>
      <c r="H80" s="63">
        <f t="shared" si="10"/>
        <v>178366.19879999998</v>
      </c>
      <c r="I80" s="63">
        <f t="shared" si="10"/>
        <v>181182.85739999998</v>
      </c>
      <c r="J80" s="129">
        <f>(D80-'Launatöflur 1-01-2006'!D79)/'Launatöflur 1-01-2006'!D79</f>
        <v>0.10650918077185499</v>
      </c>
      <c r="K80" s="129">
        <f>(E80-'Launatöflur 1-01-2006'!E79)/'Launatöflur 1-01-2006'!E79</f>
        <v>0.10048035921873112</v>
      </c>
      <c r="L80" s="129">
        <f>(F80-'Launatöflur 1-01-2006'!F79)/'Launatöflur 1-01-2006'!F79</f>
        <v>0.09682652797441363</v>
      </c>
      <c r="M80" s="129">
        <f>(G80-'Launatöflur 1-01-2006'!G79)/'Launatöflur 1-01-2006'!G79</f>
        <v>0.09425591218748229</v>
      </c>
      <c r="N80" s="129">
        <f>(H80-'Launatöflur 1-01-2006'!H79)/'Launatöflur 1-01-2006'!H79</f>
        <v>0.0918182592860819</v>
      </c>
      <c r="O80" s="129">
        <f>(I80-'Launatöflur 1-01-2006'!I79)/'Launatöflur 1-01-2006'!I79</f>
        <v>0.09026201760326695</v>
      </c>
    </row>
    <row r="81" spans="1:15" ht="12.75">
      <c r="A81" s="43" t="s">
        <v>38</v>
      </c>
      <c r="B81" s="34">
        <f>+$D$25</f>
        <v>0.175</v>
      </c>
      <c r="C81" s="35"/>
      <c r="D81" s="36">
        <f aca="true" t="shared" si="11" ref="D81:I81">+D80*$B$81</f>
        <v>27270.762749999998</v>
      </c>
      <c r="E81" s="36">
        <f t="shared" si="11"/>
        <v>28749.508514999998</v>
      </c>
      <c r="F81" s="36">
        <f t="shared" si="11"/>
        <v>29735.339024999997</v>
      </c>
      <c r="G81" s="36">
        <f t="shared" si="11"/>
        <v>30474.711907499997</v>
      </c>
      <c r="H81" s="36">
        <f t="shared" si="11"/>
        <v>31214.084789999994</v>
      </c>
      <c r="I81" s="36">
        <f t="shared" si="11"/>
        <v>31707.000044999993</v>
      </c>
      <c r="J81" s="129">
        <f>(D81-'Launatöflur 1-01-2006'!D80)/'Launatöflur 1-01-2006'!D80</f>
        <v>0.106509180771855</v>
      </c>
      <c r="K81" s="129">
        <f>(E81-'Launatöflur 1-01-2006'!E80)/'Launatöflur 1-01-2006'!E80</f>
        <v>0.10048035921873098</v>
      </c>
      <c r="L81" s="129">
        <f>(F81-'Launatöflur 1-01-2006'!F80)/'Launatöflur 1-01-2006'!F80</f>
        <v>0.09682652797441364</v>
      </c>
      <c r="M81" s="129">
        <f>(G81-'Launatöflur 1-01-2006'!G80)/'Launatöflur 1-01-2006'!G80</f>
        <v>0.09425591218748217</v>
      </c>
      <c r="N81" s="129">
        <f>(H81-'Launatöflur 1-01-2006'!H80)/'Launatöflur 1-01-2006'!H80</f>
        <v>0.09181825928608177</v>
      </c>
      <c r="O81" s="129">
        <f>(I81-'Launatöflur 1-01-2006'!I80)/'Launatöflur 1-01-2006'!I80</f>
        <v>0.09026201760326696</v>
      </c>
    </row>
    <row r="82" spans="1:15" s="50" customFormat="1" ht="12.75">
      <c r="A82" s="45" t="s">
        <v>39</v>
      </c>
      <c r="B82" s="46">
        <f>+$D$24</f>
        <v>0</v>
      </c>
      <c r="C82" s="47"/>
      <c r="D82" s="48">
        <f aca="true" t="shared" si="12" ref="D82:I82">+D88*B82</f>
        <v>0</v>
      </c>
      <c r="E82" s="48">
        <f t="shared" si="12"/>
        <v>0</v>
      </c>
      <c r="F82" s="48">
        <f t="shared" si="12"/>
        <v>0</v>
      </c>
      <c r="G82" s="48">
        <f t="shared" si="12"/>
        <v>0</v>
      </c>
      <c r="H82" s="48">
        <f t="shared" si="12"/>
        <v>0</v>
      </c>
      <c r="I82" s="48">
        <f t="shared" si="12"/>
        <v>0</v>
      </c>
      <c r="J82" s="129">
        <v>0</v>
      </c>
      <c r="K82" s="129">
        <v>0</v>
      </c>
      <c r="L82" s="129">
        <v>0</v>
      </c>
      <c r="M82" s="129">
        <v>0</v>
      </c>
      <c r="N82" s="129">
        <v>0</v>
      </c>
      <c r="O82" s="129">
        <v>0</v>
      </c>
    </row>
    <row r="83" spans="1:15" ht="12.75">
      <c r="A83" s="51" t="s">
        <v>40</v>
      </c>
      <c r="B83" s="52"/>
      <c r="C83" s="52"/>
      <c r="D83" s="53">
        <f aca="true" t="shared" si="13" ref="D83:I83">SUM(D80:D82)</f>
        <v>183103.69275</v>
      </c>
      <c r="E83" s="53">
        <f t="shared" si="13"/>
        <v>193032.414315</v>
      </c>
      <c r="F83" s="53">
        <f t="shared" si="13"/>
        <v>199651.562025</v>
      </c>
      <c r="G83" s="53">
        <f t="shared" si="13"/>
        <v>204615.9228075</v>
      </c>
      <c r="H83" s="53">
        <f t="shared" si="13"/>
        <v>209580.28358999998</v>
      </c>
      <c r="I83" s="53">
        <f t="shared" si="13"/>
        <v>212889.85744499997</v>
      </c>
      <c r="J83" s="129">
        <f>(D83-'Launatöflur 1-01-2006'!D82)/'Launatöflur 1-01-2006'!D82</f>
        <v>0.106509180771855</v>
      </c>
      <c r="K83" s="129">
        <f>(E83-'Launatöflur 1-01-2006'!E82)/'Launatöflur 1-01-2006'!E82</f>
        <v>0.10048035921873112</v>
      </c>
      <c r="L83" s="129">
        <f>(F83-'Launatöflur 1-01-2006'!F82)/'Launatöflur 1-01-2006'!F82</f>
        <v>0.09682652797441363</v>
      </c>
      <c r="M83" s="129">
        <f>(G83-'Launatöflur 1-01-2006'!G82)/'Launatöflur 1-01-2006'!G82</f>
        <v>0.09425591218748229</v>
      </c>
      <c r="N83" s="129">
        <f>(H83-'Launatöflur 1-01-2006'!H82)/'Launatöflur 1-01-2006'!H82</f>
        <v>0.0918182592860819</v>
      </c>
      <c r="O83" s="129">
        <f>(I83-'Launatöflur 1-01-2006'!I82)/'Launatöflur 1-01-2006'!I82</f>
        <v>0.09026201760326695</v>
      </c>
    </row>
    <row r="84" spans="1:15" ht="12.75">
      <c r="A84" s="43" t="s">
        <v>41</v>
      </c>
      <c r="B84" s="54">
        <f>+$D$29</f>
        <v>19</v>
      </c>
      <c r="C84" s="54"/>
      <c r="D84" s="131">
        <f aca="true" t="shared" si="14" ref="D84:I84">+D80*$D$17*$B84</f>
        <v>26647.431029999996</v>
      </c>
      <c r="E84" s="131">
        <f t="shared" si="14"/>
        <v>28092.376891800002</v>
      </c>
      <c r="F84" s="131">
        <f t="shared" si="14"/>
        <v>29055.674133</v>
      </c>
      <c r="G84" s="131">
        <f t="shared" si="14"/>
        <v>29778.147063899996</v>
      </c>
      <c r="H84" s="131">
        <f t="shared" si="14"/>
        <v>30500.619994799996</v>
      </c>
      <c r="I84" s="131">
        <f t="shared" si="14"/>
        <v>30982.268615399997</v>
      </c>
      <c r="J84" s="129">
        <f>(D84-'Launatöflur 1-01-2006'!D83)/'Launatöflur 1-01-2006'!D83</f>
        <v>0.106509180771855</v>
      </c>
      <c r="K84" s="129">
        <f>(E84-'Launatöflur 1-01-2006'!E83)/'Launatöflur 1-01-2006'!E83</f>
        <v>0.10048035921873112</v>
      </c>
      <c r="L84" s="129">
        <f>(F84-'Launatöflur 1-01-2006'!F83)/'Launatöflur 1-01-2006'!F83</f>
        <v>0.09682652797441363</v>
      </c>
      <c r="M84" s="129">
        <f>(G84-'Launatöflur 1-01-2006'!G83)/'Launatöflur 1-01-2006'!G83</f>
        <v>0.0942559121874823</v>
      </c>
      <c r="N84" s="129">
        <f>(H84-'Launatöflur 1-01-2006'!H83)/'Launatöflur 1-01-2006'!H83</f>
        <v>0.09181825928608191</v>
      </c>
      <c r="O84" s="129">
        <f>(I84-'Launatöflur 1-01-2006'!I83)/'Launatöflur 1-01-2006'!I83</f>
        <v>0.09026201760326695</v>
      </c>
    </row>
    <row r="85" spans="1:15" ht="13.5" thickBot="1">
      <c r="A85" s="56"/>
      <c r="B85" s="40"/>
      <c r="C85" s="40"/>
      <c r="D85" s="65">
        <f aca="true" t="shared" si="15" ref="D85:I85">SUM(D83:D84)</f>
        <v>209751.12378</v>
      </c>
      <c r="E85" s="65">
        <f t="shared" si="15"/>
        <v>221124.7912068</v>
      </c>
      <c r="F85" s="65">
        <f t="shared" si="15"/>
        <v>228707.23615799999</v>
      </c>
      <c r="G85" s="65">
        <f t="shared" si="15"/>
        <v>234394.0698714</v>
      </c>
      <c r="H85" s="65">
        <f t="shared" si="15"/>
        <v>240080.90358479996</v>
      </c>
      <c r="I85" s="65">
        <f t="shared" si="15"/>
        <v>243872.12606039998</v>
      </c>
      <c r="J85" s="129">
        <f>(D85-'Launatöflur 1-01-2006'!D84)/'Launatöflur 1-01-2006'!D84</f>
        <v>0.10650918077185499</v>
      </c>
      <c r="K85" s="129">
        <f>(E85-'Launatöflur 1-01-2006'!E84)/'Launatöflur 1-01-2006'!E84</f>
        <v>0.10048035921873112</v>
      </c>
      <c r="L85" s="129">
        <f>(F85-'Launatöflur 1-01-2006'!F84)/'Launatöflur 1-01-2006'!F84</f>
        <v>0.09682652797441363</v>
      </c>
      <c r="M85" s="129">
        <f>(G85-'Launatöflur 1-01-2006'!G84)/'Launatöflur 1-01-2006'!G84</f>
        <v>0.0942559121874823</v>
      </c>
      <c r="N85" s="129">
        <f>(H85-'Launatöflur 1-01-2006'!H84)/'Launatöflur 1-01-2006'!H84</f>
        <v>0.09181825928608191</v>
      </c>
      <c r="O85" s="129">
        <f>(I85-'Launatöflur 1-01-2006'!I84)/'Launatöflur 1-01-2006'!I84</f>
        <v>0.09026201760326695</v>
      </c>
    </row>
    <row r="86" spans="1:10" ht="13.5" thickTop="1">
      <c r="A86" s="56"/>
      <c r="B86" s="40"/>
      <c r="C86" s="40"/>
      <c r="D86" s="66"/>
      <c r="E86" s="66"/>
      <c r="F86" s="66"/>
      <c r="G86" s="66"/>
      <c r="H86" s="66"/>
      <c r="I86" s="66"/>
      <c r="J86" s="44"/>
    </row>
    <row r="87" spans="1:15" ht="12.75">
      <c r="A87" s="40" t="s">
        <v>42</v>
      </c>
      <c r="B87" s="40"/>
      <c r="C87" s="40"/>
      <c r="D87" s="58">
        <f aca="true" t="shared" si="16" ref="D87:I87">+(D80+D81)*$D$14</f>
        <v>1173.7416201923077</v>
      </c>
      <c r="E87" s="58">
        <f t="shared" si="16"/>
        <v>1237.38727125</v>
      </c>
      <c r="F87" s="58">
        <f t="shared" si="16"/>
        <v>1279.8177052884614</v>
      </c>
      <c r="G87" s="58">
        <f t="shared" si="16"/>
        <v>1311.6405308173075</v>
      </c>
      <c r="H87" s="58">
        <f t="shared" si="16"/>
        <v>1343.4633563461537</v>
      </c>
      <c r="I87" s="58">
        <f t="shared" si="16"/>
        <v>1364.6785733653844</v>
      </c>
      <c r="J87" s="129">
        <f>(D87-'Launatöflur 1-01-2006'!D86)/'Launatöflur 1-01-2006'!D86</f>
        <v>0.10650918077185505</v>
      </c>
      <c r="K87" s="129">
        <f>(E87-'Launatöflur 1-01-2006'!E86)/'Launatöflur 1-01-2006'!E86</f>
        <v>0.10048035921873118</v>
      </c>
      <c r="L87" s="129">
        <f>(F87-'Launatöflur 1-01-2006'!F86)/'Launatöflur 1-01-2006'!F86</f>
        <v>0.09682652797441368</v>
      </c>
      <c r="M87" s="129">
        <f>(G87-'Launatöflur 1-01-2006'!G86)/'Launatöflur 1-01-2006'!G86</f>
        <v>0.09425591218748215</v>
      </c>
      <c r="N87" s="129">
        <f>(H87-'Launatöflur 1-01-2006'!H86)/'Launatöflur 1-01-2006'!H86</f>
        <v>0.09181825928608195</v>
      </c>
      <c r="O87" s="129">
        <f>(I87-'Launatöflur 1-01-2006'!I86)/'Launatöflur 1-01-2006'!I86</f>
        <v>0.090262017603267</v>
      </c>
    </row>
    <row r="88" spans="1:15" ht="12.75">
      <c r="A88" s="43" t="s">
        <v>44</v>
      </c>
      <c r="B88" s="43"/>
      <c r="C88" s="43"/>
      <c r="D88" s="36">
        <f aca="true" t="shared" si="17" ref="D88:I88">+D80*$D$15</f>
        <v>1776.495402</v>
      </c>
      <c r="E88" s="36">
        <f t="shared" si="17"/>
        <v>1872.82512612</v>
      </c>
      <c r="F88" s="36">
        <f t="shared" si="17"/>
        <v>1937.0449422000002</v>
      </c>
      <c r="G88" s="36">
        <f t="shared" si="17"/>
        <v>1985.20980426</v>
      </c>
      <c r="H88" s="36">
        <f t="shared" si="17"/>
        <v>2033.37466632</v>
      </c>
      <c r="I88" s="36">
        <f t="shared" si="17"/>
        <v>2065.48457436</v>
      </c>
      <c r="J88" s="129">
        <f>(D88-'Launatöflur 1-01-2006'!D87)/'Launatöflur 1-01-2006'!D87</f>
        <v>0.10650918077185499</v>
      </c>
      <c r="K88" s="129">
        <f>(E88-'Launatöflur 1-01-2006'!E87)/'Launatöflur 1-01-2006'!E87</f>
        <v>0.10048035921873112</v>
      </c>
      <c r="L88" s="129">
        <f>(F88-'Launatöflur 1-01-2006'!F87)/'Launatöflur 1-01-2006'!F87</f>
        <v>0.09682652797441361</v>
      </c>
      <c r="M88" s="129">
        <f>(G88-'Launatöflur 1-01-2006'!G87)/'Launatöflur 1-01-2006'!G87</f>
        <v>0.09425591218748229</v>
      </c>
      <c r="N88" s="129">
        <f>(H88-'Launatöflur 1-01-2006'!H87)/'Launatöflur 1-01-2006'!H87</f>
        <v>0.0918182592860819</v>
      </c>
      <c r="O88" s="129">
        <f>(I88-'Launatöflur 1-01-2006'!I87)/'Launatöflur 1-01-2006'!I87</f>
        <v>0.09026201760326695</v>
      </c>
    </row>
    <row r="89" spans="1:15" ht="12.75">
      <c r="A89" s="43" t="s">
        <v>46</v>
      </c>
      <c r="B89" s="43"/>
      <c r="C89" s="43"/>
      <c r="D89" s="36">
        <f aca="true" t="shared" si="18" ref="D89:I89">+D80*$D$16</f>
        <v>2446.5770009999997</v>
      </c>
      <c r="E89" s="36">
        <f t="shared" si="18"/>
        <v>2579.24162106</v>
      </c>
      <c r="F89" s="36">
        <f t="shared" si="18"/>
        <v>2667.6847010999995</v>
      </c>
      <c r="G89" s="36">
        <f t="shared" si="18"/>
        <v>2734.01701113</v>
      </c>
      <c r="H89" s="36">
        <f t="shared" si="18"/>
        <v>2800.3493211599994</v>
      </c>
      <c r="I89" s="36">
        <f t="shared" si="18"/>
        <v>2844.5708611799996</v>
      </c>
      <c r="J89" s="129">
        <f>(D89-'Launatöflur 1-01-2006'!D88)/'Launatöflur 1-01-2006'!D88</f>
        <v>0.106509180771855</v>
      </c>
      <c r="K89" s="129">
        <f>(E89-'Launatöflur 1-01-2006'!E88)/'Launatöflur 1-01-2006'!E88</f>
        <v>0.10048035921873112</v>
      </c>
      <c r="L89" s="129">
        <f>(F89-'Launatöflur 1-01-2006'!F88)/'Launatöflur 1-01-2006'!F88</f>
        <v>0.09682652797441345</v>
      </c>
      <c r="M89" s="129">
        <f>(G89-'Launatöflur 1-01-2006'!G88)/'Launatöflur 1-01-2006'!G88</f>
        <v>0.09425591218748229</v>
      </c>
      <c r="N89" s="129">
        <f>(H89-'Launatöflur 1-01-2006'!H88)/'Launatöflur 1-01-2006'!H88</f>
        <v>0.09181825928608191</v>
      </c>
      <c r="O89" s="129">
        <f>(I89-'Launatöflur 1-01-2006'!I88)/'Launatöflur 1-01-2006'!I88</f>
        <v>0.09026201760326695</v>
      </c>
    </row>
    <row r="90" spans="1:15" ht="12.75">
      <c r="A90" s="45" t="s">
        <v>9</v>
      </c>
      <c r="B90" s="45"/>
      <c r="C90" s="45"/>
      <c r="D90" s="130">
        <v>1267.4963699999998</v>
      </c>
      <c r="E90" s="130">
        <v>1343.5461522</v>
      </c>
      <c r="F90" s="130">
        <v>1394.246007</v>
      </c>
      <c r="G90" s="130">
        <v>1432.2708980999998</v>
      </c>
      <c r="H90" s="130">
        <v>1470.2957891999997</v>
      </c>
      <c r="I90" s="130">
        <v>1495.6457165999998</v>
      </c>
      <c r="J90" s="129">
        <f>(D90-'Launatöflur 1-01-2006'!D89)/'Launatöflur 1-01-2006'!D89</f>
        <v>0</v>
      </c>
      <c r="K90" s="129">
        <f>(E90-'Launatöflur 1-01-2006'!E89)/'Launatöflur 1-01-2006'!E89</f>
        <v>0</v>
      </c>
      <c r="L90" s="129">
        <f>(F90-'Launatöflur 1-01-2006'!F89)/'Launatöflur 1-01-2006'!F89</f>
        <v>0</v>
      </c>
      <c r="M90" s="129">
        <f>(G90-'Launatöflur 1-01-2006'!G89)/'Launatöflur 1-01-2006'!G89</f>
        <v>0</v>
      </c>
      <c r="N90" s="129">
        <f>(H90-'Launatöflur 1-01-2006'!H89)/'Launatöflur 1-01-2006'!H89</f>
        <v>0</v>
      </c>
      <c r="O90" s="129">
        <f>(I90-'Launatöflur 1-01-2006'!I89)/'Launatöflur 1-01-2006'!I89</f>
        <v>0</v>
      </c>
    </row>
    <row r="91" spans="1:9" ht="12.75">
      <c r="A91" s="60"/>
      <c r="B91" s="60"/>
      <c r="C91" s="37"/>
      <c r="D91" s="67">
        <f aca="true" t="shared" si="19" ref="D91:I91">D88/D87</f>
        <v>1.513531914893617</v>
      </c>
      <c r="E91" s="67">
        <f t="shared" si="19"/>
        <v>1.5135319148936173</v>
      </c>
      <c r="F91" s="67">
        <f t="shared" si="19"/>
        <v>1.5135319148936173</v>
      </c>
      <c r="G91" s="67">
        <f t="shared" si="19"/>
        <v>1.5135319148936173</v>
      </c>
      <c r="H91" s="67">
        <f t="shared" si="19"/>
        <v>1.5135319148936173</v>
      </c>
      <c r="I91" s="67">
        <f t="shared" si="19"/>
        <v>1.5135319148936173</v>
      </c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15" ht="12.75">
      <c r="A96" s="27" t="s">
        <v>47</v>
      </c>
      <c r="B96" s="68"/>
      <c r="C96" s="37"/>
      <c r="D96" s="128">
        <v>212.1521701923077</v>
      </c>
      <c r="E96" s="128">
        <v>224.88130040384613</v>
      </c>
      <c r="F96" s="128">
        <v>233.36738721153844</v>
      </c>
      <c r="G96" s="128">
        <v>239.7319523173077</v>
      </c>
      <c r="H96" s="128">
        <v>246.09651742307688</v>
      </c>
      <c r="I96" s="128">
        <v>250.33956082692305</v>
      </c>
      <c r="J96" s="129">
        <f>(D96-'Launatöflur 1-01-2006'!D95)/'Launatöflur 1-01-2006'!D95</f>
        <v>0</v>
      </c>
      <c r="K96" s="129">
        <f>(E96-'Launatöflur 1-01-2006'!E95)/'Launatöflur 1-01-2006'!E95</f>
        <v>0</v>
      </c>
      <c r="L96" s="129">
        <f>(F96-'Launatöflur 1-01-2006'!F95)/'Launatöflur 1-01-2006'!F95</f>
        <v>0</v>
      </c>
      <c r="M96" s="129">
        <f>(G96-'Launatöflur 1-01-2006'!G95)/'Launatöflur 1-01-2006'!G95</f>
        <v>0</v>
      </c>
      <c r="N96" s="129">
        <f>(H96-'Launatöflur 1-01-2006'!H95)/'Launatöflur 1-01-2006'!H95</f>
        <v>0</v>
      </c>
      <c r="O96" s="129">
        <f>(I96-'Launatöflur 1-01-2006'!I95)/'Launatöflur 1-01-2006'!I95</f>
        <v>0</v>
      </c>
    </row>
    <row r="97" spans="1:15" ht="12.75">
      <c r="A97" s="27" t="s">
        <v>48</v>
      </c>
      <c r="B97" s="68"/>
      <c r="C97" s="37"/>
      <c r="D97" s="128">
        <v>321.09908040000005</v>
      </c>
      <c r="E97" s="128">
        <v>340.365025224</v>
      </c>
      <c r="F97" s="128">
        <v>353.20898844000004</v>
      </c>
      <c r="G97" s="128">
        <v>362.84196085200006</v>
      </c>
      <c r="H97" s="128">
        <v>372.474933264</v>
      </c>
      <c r="I97" s="128">
        <v>378.896914872</v>
      </c>
      <c r="J97" s="129">
        <f>(D97-'Launatöflur 1-01-2006'!D96)/'Launatöflur 1-01-2006'!D96</f>
        <v>0</v>
      </c>
      <c r="K97" s="129">
        <f>(E97-'Launatöflur 1-01-2006'!E96)/'Launatöflur 1-01-2006'!E96</f>
        <v>0</v>
      </c>
      <c r="L97" s="129">
        <f>(F97-'Launatöflur 1-01-2006'!F96)/'Launatöflur 1-01-2006'!F96</f>
        <v>0</v>
      </c>
      <c r="M97" s="129">
        <f>(G97-'Launatöflur 1-01-2006'!G96)/'Launatöflur 1-01-2006'!G96</f>
        <v>0</v>
      </c>
      <c r="N97" s="129">
        <f>(H97-'Launatöflur 1-01-2006'!H96)/'Launatöflur 1-01-2006'!H96</f>
        <v>0</v>
      </c>
      <c r="O97" s="129">
        <f>(I97-'Launatöflur 1-01-2006'!I96)/'Launatöflur 1-01-2006'!I96</f>
        <v>0</v>
      </c>
    </row>
    <row r="98" spans="1:15" ht="12.75">
      <c r="A98" s="33" t="s">
        <v>49</v>
      </c>
      <c r="B98" s="104" t="s">
        <v>97</v>
      </c>
      <c r="C98" s="35"/>
      <c r="D98" s="132">
        <v>20336.275092</v>
      </c>
      <c r="E98" s="132">
        <v>21556.45159752</v>
      </c>
      <c r="F98" s="132">
        <v>22369.9026012</v>
      </c>
      <c r="G98" s="132">
        <v>22979.99085396</v>
      </c>
      <c r="H98" s="132">
        <v>23590.079106719997</v>
      </c>
      <c r="I98" s="132">
        <v>23996.804608559996</v>
      </c>
      <c r="J98" s="129">
        <f>(D98-'Launatöflur 1-01-2006'!D97)/'Launatöflur 1-01-2006'!D97</f>
        <v>0</v>
      </c>
      <c r="K98" s="129">
        <f>(E98-'Launatöflur 1-01-2006'!E97)/'Launatöflur 1-01-2006'!E97</f>
        <v>0</v>
      </c>
      <c r="L98" s="129">
        <f>(F98-'Launatöflur 1-01-2006'!F97)/'Launatöflur 1-01-2006'!F97</f>
        <v>0</v>
      </c>
      <c r="M98" s="129">
        <f>(G98-'Launatöflur 1-01-2006'!G97)/'Launatöflur 1-01-2006'!G97</f>
        <v>0</v>
      </c>
      <c r="N98" s="129">
        <f>(H98-'Launatöflur 1-01-2006'!H97)/'Launatöflur 1-01-2006'!H97</f>
        <v>0</v>
      </c>
      <c r="O98" s="129">
        <f>(I98-'Launatöflur 1-01-2006'!I97)/'Launatöflur 1-01-2006'!I97</f>
        <v>0</v>
      </c>
    </row>
    <row r="99" spans="1:15" ht="12.75">
      <c r="A99" s="33" t="s">
        <v>83</v>
      </c>
      <c r="B99" s="60"/>
      <c r="C99" s="37"/>
      <c r="D99" s="3">
        <f aca="true" t="shared" si="20" ref="D99:I99">+D59-(D56/156)</f>
        <v>579.7784139230769</v>
      </c>
      <c r="E99" s="3">
        <f t="shared" si="20"/>
        <v>611.2166572200001</v>
      </c>
      <c r="F99" s="3">
        <f t="shared" si="20"/>
        <v>632.1754860846156</v>
      </c>
      <c r="G99" s="3">
        <f t="shared" si="20"/>
        <v>647.894607733077</v>
      </c>
      <c r="H99" s="3">
        <f t="shared" si="20"/>
        <v>663.6137293815386</v>
      </c>
      <c r="I99" s="3">
        <f t="shared" si="20"/>
        <v>674.0931438138462</v>
      </c>
      <c r="J99" s="129">
        <f>(D99-'Launatöflur 1-01-2006'!D98)/'Launatöflur 1-01-2006'!D98</f>
        <v>0.10650918077185467</v>
      </c>
      <c r="K99" s="129">
        <f>(E99-'Launatöflur 1-01-2006'!E98)/'Launatöflur 1-01-2006'!E98</f>
        <v>0.10048035921873125</v>
      </c>
      <c r="L99" s="129">
        <f>(F99-'Launatöflur 1-01-2006'!F98)/'Launatöflur 1-01-2006'!F98</f>
        <v>0.09682652797441373</v>
      </c>
      <c r="M99" s="129">
        <f>(G99-'Launatöflur 1-01-2006'!G98)/'Launatöflur 1-01-2006'!G98</f>
        <v>0.09425591218748242</v>
      </c>
      <c r="N99" s="129">
        <f>(H99-'Launatöflur 1-01-2006'!H98)/'Launatöflur 1-01-2006'!H98</f>
        <v>0.09181825928608199</v>
      </c>
      <c r="O99" s="129">
        <f>(I99-'Launatöflur 1-01-2006'!I98)/'Launatöflur 1-01-2006'!I98</f>
        <v>0.09026201760326666</v>
      </c>
    </row>
    <row r="100" spans="1:15" ht="12.75">
      <c r="A100" s="33" t="s">
        <v>84</v>
      </c>
      <c r="D100" s="37">
        <f aca="true" t="shared" si="21" ref="D100:I100">D88-(D85/156)</f>
        <v>431.9369162307694</v>
      </c>
      <c r="E100" s="37">
        <f t="shared" si="21"/>
        <v>455.3585158200001</v>
      </c>
      <c r="F100" s="37">
        <f t="shared" si="21"/>
        <v>470.9729155461541</v>
      </c>
      <c r="G100" s="37">
        <f t="shared" si="21"/>
        <v>482.68371534076937</v>
      </c>
      <c r="H100" s="37">
        <f t="shared" si="21"/>
        <v>494.39451513538484</v>
      </c>
      <c r="I100" s="37">
        <f t="shared" si="21"/>
        <v>502.2017149984615</v>
      </c>
      <c r="J100" s="129">
        <f>(D100-'Launatöflur 1-01-2006'!D99)/'Launatöflur 1-01-2006'!D99</f>
        <v>0.106509180771855</v>
      </c>
      <c r="K100" s="129">
        <f>(E100-'Launatöflur 1-01-2006'!E99)/'Launatöflur 1-01-2006'!E99</f>
        <v>0.10048035921873115</v>
      </c>
      <c r="L100" s="129">
        <f>(F100-'Launatöflur 1-01-2006'!F99)/'Launatöflur 1-01-2006'!F99</f>
        <v>0.09682652797441361</v>
      </c>
      <c r="M100" s="129">
        <f>(G100-'Launatöflur 1-01-2006'!G99)/'Launatöflur 1-01-2006'!G99</f>
        <v>0.0942559121874823</v>
      </c>
      <c r="N100" s="129">
        <f>(H100-'Launatöflur 1-01-2006'!H99)/'Launatöflur 1-01-2006'!H99</f>
        <v>0.0918182592860819</v>
      </c>
      <c r="O100" s="129">
        <f>(I100-'Launatöflur 1-01-2006'!I99)/'Launatöflur 1-01-2006'!I99</f>
        <v>0.09026201760326699</v>
      </c>
    </row>
    <row r="101" spans="1:15" ht="12.75">
      <c r="A101" s="33" t="s">
        <v>85</v>
      </c>
      <c r="D101" s="3">
        <f aca="true" t="shared" si="22" ref="D101:I101">+D115-(D112/156)</f>
        <v>208.7761690384616</v>
      </c>
      <c r="E101" s="3">
        <f t="shared" si="22"/>
        <v>220.09696995000013</v>
      </c>
      <c r="F101" s="3">
        <f t="shared" si="22"/>
        <v>227.64417055769263</v>
      </c>
      <c r="G101" s="3">
        <f t="shared" si="22"/>
        <v>233.30457101346155</v>
      </c>
      <c r="H101" s="3">
        <f t="shared" si="22"/>
        <v>238.96497146923093</v>
      </c>
      <c r="I101" s="3">
        <f t="shared" si="22"/>
        <v>242.73857177307696</v>
      </c>
      <c r="J101" s="129">
        <f>(D101-'Launatöflur 1-01-2006'!D100)/'Launatöflur 1-01-2006'!D100</f>
        <v>0.10650918077185476</v>
      </c>
      <c r="K101" s="129">
        <f>(E101-'Launatöflur 1-01-2006'!E100)/'Launatöflur 1-01-2006'!E100</f>
        <v>0.10048035921873087</v>
      </c>
      <c r="L101" s="129">
        <f>(F101-'Launatöflur 1-01-2006'!F100)/'Launatöflur 1-01-2006'!F100</f>
        <v>0.0968265279744133</v>
      </c>
      <c r="M101" s="129">
        <f>(G101-'Launatöflur 1-01-2006'!G100)/'Launatöflur 1-01-2006'!G100</f>
        <v>0.09425591218748211</v>
      </c>
      <c r="N101" s="129">
        <f>(H101-'Launatöflur 1-01-2006'!H100)/'Launatöflur 1-01-2006'!H100</f>
        <v>0.0918182592860805</v>
      </c>
      <c r="O101" s="129">
        <f>(I101-'Launatöflur 1-01-2006'!I100)/'Launatöflur 1-01-2006'!I100</f>
        <v>0.09026201760326676</v>
      </c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3" spans="1:9" ht="12.75">
      <c r="A103" s="60"/>
      <c r="B103" s="60"/>
      <c r="C103" s="37"/>
      <c r="D103" s="67"/>
      <c r="E103" s="67"/>
      <c r="F103" s="67"/>
      <c r="G103" s="67"/>
      <c r="H103" s="67"/>
      <c r="I103" s="67"/>
    </row>
    <row r="105" ht="12.75">
      <c r="I105" s="36"/>
    </row>
    <row r="106" spans="1:9" ht="12.75">
      <c r="A106" s="38" t="s">
        <v>93</v>
      </c>
      <c r="B106" s="38"/>
      <c r="C106" s="38"/>
      <c r="D106" s="39"/>
      <c r="E106" s="39"/>
      <c r="F106" s="39"/>
      <c r="G106" s="39"/>
      <c r="H106" s="39"/>
      <c r="I106" s="39"/>
    </row>
    <row r="107" spans="1:15" ht="12.75">
      <c r="A107" s="40" t="s">
        <v>37</v>
      </c>
      <c r="B107" s="62"/>
      <c r="C107" s="40"/>
      <c r="D107" s="63">
        <f aca="true" t="shared" si="23" ref="D107:I107">D80</f>
        <v>155832.93</v>
      </c>
      <c r="E107" s="63">
        <f t="shared" si="23"/>
        <v>164282.9058</v>
      </c>
      <c r="F107" s="63">
        <f t="shared" si="23"/>
        <v>169916.223</v>
      </c>
      <c r="G107" s="63">
        <f t="shared" si="23"/>
        <v>174141.2109</v>
      </c>
      <c r="H107" s="63">
        <f t="shared" si="23"/>
        <v>178366.19879999998</v>
      </c>
      <c r="I107" s="63">
        <f t="shared" si="23"/>
        <v>181182.85739999998</v>
      </c>
      <c r="J107" s="129">
        <f>(D107-'Launatöflur 1-01-2006'!D106)/'Launatöflur 1-01-2006'!D106</f>
        <v>0.10650918077185499</v>
      </c>
      <c r="K107" s="129">
        <f>(E107-'Launatöflur 1-01-2006'!E106)/'Launatöflur 1-01-2006'!E106</f>
        <v>0.10048035921873112</v>
      </c>
      <c r="L107" s="129">
        <f>(F107-'Launatöflur 1-01-2006'!F106)/'Launatöflur 1-01-2006'!F106</f>
        <v>0.09682652797441363</v>
      </c>
      <c r="M107" s="129">
        <f>(G107-'Launatöflur 1-01-2006'!G106)/'Launatöflur 1-01-2006'!G106</f>
        <v>0.09425591218748229</v>
      </c>
      <c r="N107" s="129">
        <f>(H107-'Launatöflur 1-01-2006'!H106)/'Launatöflur 1-01-2006'!H106</f>
        <v>0.0918182592860819</v>
      </c>
      <c r="O107" s="129">
        <f>(I107-'Launatöflur 1-01-2006'!I106)/'Launatöflur 1-01-2006'!I106</f>
        <v>0.09026201760326695</v>
      </c>
    </row>
    <row r="108" spans="1:15" ht="12.75">
      <c r="A108" s="43" t="s">
        <v>38</v>
      </c>
      <c r="B108" s="34">
        <f>+$D$26</f>
        <v>0.4074</v>
      </c>
      <c r="C108" s="35"/>
      <c r="D108" s="36">
        <f aca="true" t="shared" si="24" ref="D108:I108">+D107*$B$108</f>
        <v>63486.335682</v>
      </c>
      <c r="E108" s="36">
        <f t="shared" si="24"/>
        <v>66928.85582292</v>
      </c>
      <c r="F108" s="36">
        <f t="shared" si="24"/>
        <v>69223.86925019999</v>
      </c>
      <c r="G108" s="36">
        <f t="shared" si="24"/>
        <v>70945.12932066</v>
      </c>
      <c r="H108" s="36">
        <f t="shared" si="24"/>
        <v>72666.38939111998</v>
      </c>
      <c r="I108" s="36">
        <f t="shared" si="24"/>
        <v>73813.89610475999</v>
      </c>
      <c r="J108" s="129">
        <f>(D108-'Launatöflur 1-01-2006'!D107)/'Launatöflur 1-01-2006'!D107</f>
        <v>0.10650918077185499</v>
      </c>
      <c r="K108" s="129">
        <f>(E108-'Launatöflur 1-01-2006'!E107)/'Launatöflur 1-01-2006'!E107</f>
        <v>0.10048035921873112</v>
      </c>
      <c r="L108" s="129">
        <f>(F108-'Launatöflur 1-01-2006'!F107)/'Launatöflur 1-01-2006'!F107</f>
        <v>0.09682652797441352</v>
      </c>
      <c r="M108" s="129">
        <f>(G108-'Launatöflur 1-01-2006'!G107)/'Launatöflur 1-01-2006'!G107</f>
        <v>0.09425591218748218</v>
      </c>
      <c r="N108" s="129">
        <f>(H108-'Launatöflur 1-01-2006'!H107)/'Launatöflur 1-01-2006'!H107</f>
        <v>0.09181825928608191</v>
      </c>
      <c r="O108" s="129">
        <f>(I108-'Launatöflur 1-01-2006'!I107)/'Launatöflur 1-01-2006'!I107</f>
        <v>0.09026201760326696</v>
      </c>
    </row>
    <row r="109" spans="1:15" ht="12.75">
      <c r="A109" s="45" t="s">
        <v>39</v>
      </c>
      <c r="B109" s="46">
        <f>+$D$24</f>
        <v>0</v>
      </c>
      <c r="C109" s="47"/>
      <c r="D109" s="48">
        <f aca="true" t="shared" si="25" ref="D109:I109">+D115*B109</f>
        <v>0</v>
      </c>
      <c r="E109" s="48">
        <f t="shared" si="25"/>
        <v>0</v>
      </c>
      <c r="F109" s="48">
        <f t="shared" si="25"/>
        <v>0</v>
      </c>
      <c r="G109" s="48">
        <f t="shared" si="25"/>
        <v>0</v>
      </c>
      <c r="H109" s="48">
        <f t="shared" si="25"/>
        <v>0</v>
      </c>
      <c r="I109" s="48">
        <f t="shared" si="25"/>
        <v>0</v>
      </c>
      <c r="J109" s="129">
        <v>0</v>
      </c>
      <c r="K109" s="129">
        <v>0</v>
      </c>
      <c r="L109" s="129">
        <v>0</v>
      </c>
      <c r="M109" s="129">
        <v>0</v>
      </c>
      <c r="N109" s="129">
        <v>0</v>
      </c>
      <c r="O109" s="129">
        <v>0</v>
      </c>
    </row>
    <row r="110" spans="1:15" ht="12.75">
      <c r="A110" s="51" t="s">
        <v>40</v>
      </c>
      <c r="B110" s="52"/>
      <c r="C110" s="52"/>
      <c r="D110" s="53">
        <f aca="true" t="shared" si="26" ref="D110:I110">SUM(D107:D109)</f>
        <v>219319.265682</v>
      </c>
      <c r="E110" s="53">
        <f t="shared" si="26"/>
        <v>231211.76162292</v>
      </c>
      <c r="F110" s="53">
        <f t="shared" si="26"/>
        <v>239140.0922502</v>
      </c>
      <c r="G110" s="53">
        <f t="shared" si="26"/>
        <v>245086.34022066</v>
      </c>
      <c r="H110" s="53">
        <f t="shared" si="26"/>
        <v>251032.58819111995</v>
      </c>
      <c r="I110" s="53">
        <f t="shared" si="26"/>
        <v>254996.75350475998</v>
      </c>
      <c r="J110" s="129">
        <f>(D110-'Launatöflur 1-01-2006'!D109)/'Launatöflur 1-01-2006'!D109</f>
        <v>0.10650918077185499</v>
      </c>
      <c r="K110" s="129">
        <f>(E110-'Launatöflur 1-01-2006'!E109)/'Launatöflur 1-01-2006'!E109</f>
        <v>0.10048035921873112</v>
      </c>
      <c r="L110" s="129">
        <f>(F110-'Launatöflur 1-01-2006'!F109)/'Launatöflur 1-01-2006'!F109</f>
        <v>0.09682652797441363</v>
      </c>
      <c r="M110" s="129">
        <f>(G110-'Launatöflur 1-01-2006'!G109)/'Launatöflur 1-01-2006'!G109</f>
        <v>0.09425591218748229</v>
      </c>
      <c r="N110" s="129">
        <f>(H110-'Launatöflur 1-01-2006'!H109)/'Launatöflur 1-01-2006'!H109</f>
        <v>0.09181825928608191</v>
      </c>
      <c r="O110" s="129">
        <f>(I110-'Launatöflur 1-01-2006'!I109)/'Launatöflur 1-01-2006'!I109</f>
        <v>0.09026201760326695</v>
      </c>
    </row>
    <row r="111" spans="1:15" ht="12.75">
      <c r="A111" s="43" t="s">
        <v>41</v>
      </c>
      <c r="B111" s="54">
        <f>+$D$30</f>
        <v>18</v>
      </c>
      <c r="C111" s="54"/>
      <c r="D111" s="55">
        <f aca="true" t="shared" si="27" ref="D111:I111">+D107*$D$17*$B111</f>
        <v>25244.93466</v>
      </c>
      <c r="E111" s="55">
        <f t="shared" si="27"/>
        <v>26613.830739600002</v>
      </c>
      <c r="F111" s="55">
        <f t="shared" si="27"/>
        <v>27526.428126</v>
      </c>
      <c r="G111" s="55">
        <f t="shared" si="27"/>
        <v>28210.876165799997</v>
      </c>
      <c r="H111" s="55">
        <f t="shared" si="27"/>
        <v>28895.324205599994</v>
      </c>
      <c r="I111" s="55">
        <f t="shared" si="27"/>
        <v>29351.622898799997</v>
      </c>
      <c r="J111" s="129">
        <f>(D111-'Launatöflur 1-01-2006'!D110)/'Launatöflur 1-01-2006'!D110</f>
        <v>0.10650918077185499</v>
      </c>
      <c r="K111" s="129">
        <f>(E111-'Launatöflur 1-01-2006'!E110)/'Launatöflur 1-01-2006'!E110</f>
        <v>0.10048035921873112</v>
      </c>
      <c r="L111" s="129">
        <f>(F111-'Launatöflur 1-01-2006'!F110)/'Launatöflur 1-01-2006'!F110</f>
        <v>0.09682652797441363</v>
      </c>
      <c r="M111" s="129">
        <f>(G111-'Launatöflur 1-01-2006'!G110)/'Launatöflur 1-01-2006'!G110</f>
        <v>0.0942559121874823</v>
      </c>
      <c r="N111" s="129">
        <f>(H111-'Launatöflur 1-01-2006'!H110)/'Launatöflur 1-01-2006'!H110</f>
        <v>0.09181825928608191</v>
      </c>
      <c r="O111" s="129">
        <f>(I111-'Launatöflur 1-01-2006'!I110)/'Launatöflur 1-01-2006'!I110</f>
        <v>0.09026201760326695</v>
      </c>
    </row>
    <row r="112" spans="1:15" ht="13.5" thickBot="1">
      <c r="A112" s="56"/>
      <c r="B112" s="40"/>
      <c r="C112" s="40"/>
      <c r="D112" s="65">
        <f aca="true" t="shared" si="28" ref="D112:I112">SUM(D110:D111)</f>
        <v>244564.200342</v>
      </c>
      <c r="E112" s="65">
        <f t="shared" si="28"/>
        <v>257825.59236252</v>
      </c>
      <c r="F112" s="65">
        <f t="shared" si="28"/>
        <v>266666.5203762</v>
      </c>
      <c r="G112" s="65">
        <f t="shared" si="28"/>
        <v>273297.21638646</v>
      </c>
      <c r="H112" s="65">
        <f t="shared" si="28"/>
        <v>279927.91239671997</v>
      </c>
      <c r="I112" s="65">
        <f t="shared" si="28"/>
        <v>284348.37640356</v>
      </c>
      <c r="J112" s="129">
        <f>(D112-'Launatöflur 1-01-2006'!D111)/'Launatöflur 1-01-2006'!D111</f>
        <v>0.10650918077185499</v>
      </c>
      <c r="K112" s="129">
        <f>(E112-'Launatöflur 1-01-2006'!E111)/'Launatöflur 1-01-2006'!E111</f>
        <v>0.10048035921873112</v>
      </c>
      <c r="L112" s="129">
        <f>(F112-'Launatöflur 1-01-2006'!F111)/'Launatöflur 1-01-2006'!F111</f>
        <v>0.09682652797441364</v>
      </c>
      <c r="M112" s="129">
        <f>(G112-'Launatöflur 1-01-2006'!G111)/'Launatöflur 1-01-2006'!G111</f>
        <v>0.09425591218748229</v>
      </c>
      <c r="N112" s="129">
        <f>(H112-'Launatöflur 1-01-2006'!H111)/'Launatöflur 1-01-2006'!H111</f>
        <v>0.09181825928608202</v>
      </c>
      <c r="O112" s="129">
        <f>(I112-'Launatöflur 1-01-2006'!I111)/'Launatöflur 1-01-2006'!I111</f>
        <v>0.09026201760326695</v>
      </c>
    </row>
    <row r="113" spans="1:15" ht="13.5" thickTop="1">
      <c r="A113" s="56"/>
      <c r="B113" s="40"/>
      <c r="C113" s="40"/>
      <c r="D113" s="66"/>
      <c r="E113" s="66"/>
      <c r="F113" s="66"/>
      <c r="G113" s="66"/>
      <c r="H113" s="66"/>
      <c r="I113" s="66"/>
      <c r="J113" s="129"/>
      <c r="K113" s="129"/>
      <c r="L113" s="129"/>
      <c r="M113" s="129"/>
      <c r="N113" s="129"/>
      <c r="O113" s="129"/>
    </row>
    <row r="114" spans="1:15" ht="12.75">
      <c r="A114" s="40" t="s">
        <v>42</v>
      </c>
      <c r="B114" s="40"/>
      <c r="C114" s="40"/>
      <c r="D114" s="58">
        <f aca="true" t="shared" si="29" ref="D114:I114">+(D107+D108)*$D$14</f>
        <v>1405.8927287307692</v>
      </c>
      <c r="E114" s="58">
        <f t="shared" si="29"/>
        <v>1482.12667707</v>
      </c>
      <c r="F114" s="58">
        <f t="shared" si="29"/>
        <v>1532.9493092961536</v>
      </c>
      <c r="G114" s="58">
        <f t="shared" si="29"/>
        <v>1571.0662834657692</v>
      </c>
      <c r="H114" s="58">
        <f t="shared" si="29"/>
        <v>1609.1832576353843</v>
      </c>
      <c r="I114" s="58">
        <f t="shared" si="29"/>
        <v>1634.5945737484615</v>
      </c>
      <c r="J114" s="129">
        <f>(D114-'Launatöflur 1-01-2006'!D113)/'Launatöflur 1-01-2006'!D113</f>
        <v>0.106509180771855</v>
      </c>
      <c r="K114" s="129">
        <f>(E114-'Launatöflur 1-01-2006'!E113)/'Launatöflur 1-01-2006'!E113</f>
        <v>0.10048035921873115</v>
      </c>
      <c r="L114" s="129">
        <f>(F114-'Launatöflur 1-01-2006'!F113)/'Launatöflur 1-01-2006'!F113</f>
        <v>0.09682652797441348</v>
      </c>
      <c r="M114" s="129">
        <f>(G114-'Launatöflur 1-01-2006'!G113)/'Launatöflur 1-01-2006'!G113</f>
        <v>0.0942559121874823</v>
      </c>
      <c r="N114" s="129">
        <f>(H114-'Launatöflur 1-01-2006'!H113)/'Launatöflur 1-01-2006'!H113</f>
        <v>0.09181825928608192</v>
      </c>
      <c r="O114" s="129">
        <f>(I114-'Launatöflur 1-01-2006'!I113)/'Launatöflur 1-01-2006'!I113</f>
        <v>0.09026201760326696</v>
      </c>
    </row>
    <row r="115" spans="1:15" ht="12.75">
      <c r="A115" s="43" t="s">
        <v>44</v>
      </c>
      <c r="B115" s="43"/>
      <c r="C115" s="43"/>
      <c r="D115" s="36">
        <f aca="true" t="shared" si="30" ref="D115:I115">+D107*$D$15</f>
        <v>1776.495402</v>
      </c>
      <c r="E115" s="36">
        <f t="shared" si="30"/>
        <v>1872.82512612</v>
      </c>
      <c r="F115" s="36">
        <f t="shared" si="30"/>
        <v>1937.0449422000002</v>
      </c>
      <c r="G115" s="36">
        <f t="shared" si="30"/>
        <v>1985.20980426</v>
      </c>
      <c r="H115" s="36">
        <f t="shared" si="30"/>
        <v>2033.37466632</v>
      </c>
      <c r="I115" s="36">
        <f t="shared" si="30"/>
        <v>2065.48457436</v>
      </c>
      <c r="J115" s="129">
        <f>(D115-'Launatöflur 1-01-2006'!D114)/'Launatöflur 1-01-2006'!D114</f>
        <v>0.10650918077185499</v>
      </c>
      <c r="K115" s="129">
        <f>(E115-'Launatöflur 1-01-2006'!E114)/'Launatöflur 1-01-2006'!E114</f>
        <v>0.10048035921873112</v>
      </c>
      <c r="L115" s="129">
        <f>(F115-'Launatöflur 1-01-2006'!F114)/'Launatöflur 1-01-2006'!F114</f>
        <v>0.09682652797441361</v>
      </c>
      <c r="M115" s="129">
        <f>(G115-'Launatöflur 1-01-2006'!G114)/'Launatöflur 1-01-2006'!G114</f>
        <v>0.09425591218748229</v>
      </c>
      <c r="N115" s="129">
        <f>(H115-'Launatöflur 1-01-2006'!H114)/'Launatöflur 1-01-2006'!H114</f>
        <v>0.0918182592860819</v>
      </c>
      <c r="O115" s="129">
        <f>(I115-'Launatöflur 1-01-2006'!I114)/'Launatöflur 1-01-2006'!I114</f>
        <v>0.09026201760326695</v>
      </c>
    </row>
    <row r="116" spans="1:15" ht="12.75">
      <c r="A116" s="43" t="s">
        <v>46</v>
      </c>
      <c r="B116" s="43"/>
      <c r="C116" s="43"/>
      <c r="D116" s="36">
        <f aca="true" t="shared" si="31" ref="D116:I116">+D107*$D$16</f>
        <v>2446.5770009999997</v>
      </c>
      <c r="E116" s="36">
        <f t="shared" si="31"/>
        <v>2579.24162106</v>
      </c>
      <c r="F116" s="36">
        <f t="shared" si="31"/>
        <v>2667.6847010999995</v>
      </c>
      <c r="G116" s="36">
        <f t="shared" si="31"/>
        <v>2734.01701113</v>
      </c>
      <c r="H116" s="36">
        <f t="shared" si="31"/>
        <v>2800.3493211599994</v>
      </c>
      <c r="I116" s="36">
        <f t="shared" si="31"/>
        <v>2844.5708611799996</v>
      </c>
      <c r="J116" s="129">
        <f>(D116-'Launatöflur 1-01-2006'!D115)/'Launatöflur 1-01-2006'!D115</f>
        <v>0.106509180771855</v>
      </c>
      <c r="K116" s="129">
        <f>(E116-'Launatöflur 1-01-2006'!E115)/'Launatöflur 1-01-2006'!E115</f>
        <v>0.10048035921873112</v>
      </c>
      <c r="L116" s="129">
        <f>(F116-'Launatöflur 1-01-2006'!F115)/'Launatöflur 1-01-2006'!F115</f>
        <v>0.09682652797441345</v>
      </c>
      <c r="M116" s="129">
        <f>(G116-'Launatöflur 1-01-2006'!G115)/'Launatöflur 1-01-2006'!G115</f>
        <v>0.09425591218748229</v>
      </c>
      <c r="N116" s="129">
        <f>(H116-'Launatöflur 1-01-2006'!H115)/'Launatöflur 1-01-2006'!H115</f>
        <v>0.09181825928608191</v>
      </c>
      <c r="O116" s="129">
        <f>(I116-'Launatöflur 1-01-2006'!I115)/'Launatöflur 1-01-2006'!I115</f>
        <v>0.09026201760326695</v>
      </c>
    </row>
    <row r="117" spans="1:15" ht="12.75">
      <c r="A117" s="45" t="s">
        <v>9</v>
      </c>
      <c r="B117" s="45"/>
      <c r="C117" s="45"/>
      <c r="D117" s="130">
        <v>1267.4963699999998</v>
      </c>
      <c r="E117" s="130">
        <v>1343.5461522</v>
      </c>
      <c r="F117" s="130">
        <v>1394.246007</v>
      </c>
      <c r="G117" s="130">
        <v>1432.2708980999998</v>
      </c>
      <c r="H117" s="130">
        <v>1470.2957891999997</v>
      </c>
      <c r="I117" s="130">
        <v>1495.6457165999998</v>
      </c>
      <c r="J117" s="129">
        <f>(D117-'Launatöflur 1-01-2006'!D116)/'Launatöflur 1-01-2006'!D116</f>
        <v>0</v>
      </c>
      <c r="K117" s="129">
        <f>(E117-'Launatöflur 1-01-2006'!E116)/'Launatöflur 1-01-2006'!E116</f>
        <v>0</v>
      </c>
      <c r="L117" s="129">
        <f>(F117-'Launatöflur 1-01-2006'!F116)/'Launatöflur 1-01-2006'!F116</f>
        <v>0</v>
      </c>
      <c r="M117" s="129">
        <f>(G117-'Launatöflur 1-01-2006'!G116)/'Launatöflur 1-01-2006'!G116</f>
        <v>0</v>
      </c>
      <c r="N117" s="129">
        <f>(H117-'Launatöflur 1-01-2006'!H116)/'Launatöflur 1-01-2006'!H116</f>
        <v>0</v>
      </c>
      <c r="O117" s="129">
        <f>(I117-'Launatöflur 1-01-2006'!I116)/'Launatöflur 1-01-2006'!I116</f>
        <v>0</v>
      </c>
    </row>
    <row r="118" spans="4:15" ht="12.75">
      <c r="D118" s="102">
        <f aca="true" t="shared" si="32" ref="D118:I118">+D115/D114</f>
        <v>1.2636066505613188</v>
      </c>
      <c r="E118" s="102">
        <f t="shared" si="32"/>
        <v>1.2636066505613188</v>
      </c>
      <c r="F118" s="102">
        <f t="shared" si="32"/>
        <v>1.263606650561319</v>
      </c>
      <c r="G118" s="102">
        <f t="shared" si="32"/>
        <v>1.2636066505613188</v>
      </c>
      <c r="H118" s="102">
        <f t="shared" si="32"/>
        <v>1.263606650561319</v>
      </c>
      <c r="I118" s="102">
        <f t="shared" si="32"/>
        <v>1.2636066505613188</v>
      </c>
      <c r="J118" s="129">
        <f>(D118-'Launatöflur 1-01-2006'!D117)/'Launatöflur 1-01-2006'!D117</f>
        <v>0</v>
      </c>
      <c r="K118" s="129">
        <f>(E118-'Launatöflur 1-01-2006'!E117)/'Launatöflur 1-01-2006'!E117</f>
        <v>0</v>
      </c>
      <c r="L118" s="129">
        <f>(F118-'Launatöflur 1-01-2006'!F117)/'Launatöflur 1-01-2006'!F117</f>
        <v>1.7572288403704962E-16</v>
      </c>
      <c r="M118" s="129">
        <f>(G118-'Launatöflur 1-01-2006'!G117)/'Launatöflur 1-01-2006'!G117</f>
        <v>0</v>
      </c>
      <c r="N118" s="129">
        <f>(H118-'Launatöflur 1-01-2006'!H117)/'Launatöflur 1-01-2006'!H117</f>
        <v>0</v>
      </c>
      <c r="O118" s="129">
        <f>(I118-'Launatöflur 1-01-2006'!I117)/'Launatöflur 1-01-2006'!I117</f>
        <v>0</v>
      </c>
    </row>
    <row r="119" spans="10:15" ht="12.75">
      <c r="J119" s="129"/>
      <c r="K119" s="129"/>
      <c r="L119" s="129"/>
      <c r="M119" s="129"/>
      <c r="N119" s="129"/>
      <c r="O119" s="129"/>
    </row>
    <row r="120" spans="1:15" ht="12.75">
      <c r="A120" s="27" t="s">
        <v>47</v>
      </c>
      <c r="B120" s="68"/>
      <c r="C120" s="37"/>
      <c r="D120" s="128">
        <f aca="true" t="shared" si="33" ref="D120:I125">+D96</f>
        <v>212.1521701923077</v>
      </c>
      <c r="E120" s="128">
        <f t="shared" si="33"/>
        <v>224.88130040384613</v>
      </c>
      <c r="F120" s="128">
        <f t="shared" si="33"/>
        <v>233.36738721153844</v>
      </c>
      <c r="G120" s="128">
        <f t="shared" si="33"/>
        <v>239.7319523173077</v>
      </c>
      <c r="H120" s="128">
        <f t="shared" si="33"/>
        <v>246.09651742307688</v>
      </c>
      <c r="I120" s="128">
        <f t="shared" si="33"/>
        <v>250.33956082692305</v>
      </c>
      <c r="J120" s="129">
        <f>(D120-'Launatöflur 1-01-2006'!D119)/'Launatöflur 1-01-2006'!D119</f>
        <v>0</v>
      </c>
      <c r="K120" s="129">
        <f>(E120-'Launatöflur 1-01-2006'!E119)/'Launatöflur 1-01-2006'!E119</f>
        <v>0</v>
      </c>
      <c r="L120" s="129">
        <f>(F120-'Launatöflur 1-01-2006'!F119)/'Launatöflur 1-01-2006'!F119</f>
        <v>0</v>
      </c>
      <c r="M120" s="129">
        <f>(G120-'Launatöflur 1-01-2006'!G119)/'Launatöflur 1-01-2006'!G119</f>
        <v>0</v>
      </c>
      <c r="N120" s="129">
        <f>(H120-'Launatöflur 1-01-2006'!H119)/'Launatöflur 1-01-2006'!H119</f>
        <v>0</v>
      </c>
      <c r="O120" s="129">
        <f>(I120-'Launatöflur 1-01-2006'!I119)/'Launatöflur 1-01-2006'!I119</f>
        <v>0</v>
      </c>
    </row>
    <row r="121" spans="1:15" ht="12.75">
      <c r="A121" s="27" t="s">
        <v>48</v>
      </c>
      <c r="B121" s="68"/>
      <c r="C121" s="37"/>
      <c r="D121" s="128">
        <f t="shared" si="33"/>
        <v>321.09908040000005</v>
      </c>
      <c r="E121" s="128">
        <f t="shared" si="33"/>
        <v>340.365025224</v>
      </c>
      <c r="F121" s="128">
        <f t="shared" si="33"/>
        <v>353.20898844000004</v>
      </c>
      <c r="G121" s="128">
        <f t="shared" si="33"/>
        <v>362.84196085200006</v>
      </c>
      <c r="H121" s="128">
        <f t="shared" si="33"/>
        <v>372.474933264</v>
      </c>
      <c r="I121" s="128">
        <f t="shared" si="33"/>
        <v>378.896914872</v>
      </c>
      <c r="J121" s="129">
        <f>(D121-'Launatöflur 1-01-2006'!D120)/'Launatöflur 1-01-2006'!D120</f>
        <v>0</v>
      </c>
      <c r="K121" s="129">
        <f>(E121-'Launatöflur 1-01-2006'!E120)/'Launatöflur 1-01-2006'!E120</f>
        <v>0</v>
      </c>
      <c r="L121" s="129">
        <f>(F121-'Launatöflur 1-01-2006'!F120)/'Launatöflur 1-01-2006'!F120</f>
        <v>0</v>
      </c>
      <c r="M121" s="129">
        <f>(G121-'Launatöflur 1-01-2006'!G120)/'Launatöflur 1-01-2006'!G120</f>
        <v>0</v>
      </c>
      <c r="N121" s="129">
        <f>(H121-'Launatöflur 1-01-2006'!H120)/'Launatöflur 1-01-2006'!H120</f>
        <v>0</v>
      </c>
      <c r="O121" s="129">
        <f>(I121-'Launatöflur 1-01-2006'!I120)/'Launatöflur 1-01-2006'!I120</f>
        <v>0</v>
      </c>
    </row>
    <row r="122" spans="1:15" ht="12.75">
      <c r="A122" s="33" t="s">
        <v>49</v>
      </c>
      <c r="B122" s="104" t="s">
        <v>97</v>
      </c>
      <c r="C122" s="35"/>
      <c r="D122" s="128">
        <f t="shared" si="33"/>
        <v>20336.275092</v>
      </c>
      <c r="E122" s="128">
        <f t="shared" si="33"/>
        <v>21556.45159752</v>
      </c>
      <c r="F122" s="128">
        <f t="shared" si="33"/>
        <v>22369.9026012</v>
      </c>
      <c r="G122" s="128">
        <f t="shared" si="33"/>
        <v>22979.99085396</v>
      </c>
      <c r="H122" s="128">
        <f t="shared" si="33"/>
        <v>23590.079106719997</v>
      </c>
      <c r="I122" s="128">
        <f t="shared" si="33"/>
        <v>23996.804608559996</v>
      </c>
      <c r="J122" s="129">
        <f>(D122-'Launatöflur 1-01-2006'!D121)/'Launatöflur 1-01-2006'!D121</f>
        <v>0</v>
      </c>
      <c r="K122" s="129">
        <f>(E122-'Launatöflur 1-01-2006'!E121)/'Launatöflur 1-01-2006'!E121</f>
        <v>0</v>
      </c>
      <c r="L122" s="129">
        <f>(F122-'Launatöflur 1-01-2006'!F121)/'Launatöflur 1-01-2006'!F121</f>
        <v>0</v>
      </c>
      <c r="M122" s="129">
        <f>(G122-'Launatöflur 1-01-2006'!G121)/'Launatöflur 1-01-2006'!G121</f>
        <v>0</v>
      </c>
      <c r="N122" s="129">
        <f>(H122-'Launatöflur 1-01-2006'!H121)/'Launatöflur 1-01-2006'!H121</f>
        <v>0</v>
      </c>
      <c r="O122" s="129">
        <f>(I122-'Launatöflur 1-01-2006'!I121)/'Launatöflur 1-01-2006'!I121</f>
        <v>0</v>
      </c>
    </row>
    <row r="123" spans="1:15" ht="12.75">
      <c r="A123" s="33" t="s">
        <v>83</v>
      </c>
      <c r="B123" s="60"/>
      <c r="C123" s="37"/>
      <c r="D123" s="37">
        <f t="shared" si="33"/>
        <v>579.7784139230769</v>
      </c>
      <c r="E123" s="37">
        <f t="shared" si="33"/>
        <v>611.2166572200001</v>
      </c>
      <c r="F123" s="37">
        <f t="shared" si="33"/>
        <v>632.1754860846156</v>
      </c>
      <c r="G123" s="37">
        <f t="shared" si="33"/>
        <v>647.894607733077</v>
      </c>
      <c r="H123" s="37">
        <f t="shared" si="33"/>
        <v>663.6137293815386</v>
      </c>
      <c r="I123" s="37">
        <f t="shared" si="33"/>
        <v>674.0931438138462</v>
      </c>
      <c r="J123" s="129">
        <f>(D123-'Launatöflur 1-01-2006'!D122)/'Launatöflur 1-01-2006'!D122</f>
        <v>0.10650918077185467</v>
      </c>
      <c r="K123" s="129">
        <f>(E123-'Launatöflur 1-01-2006'!E122)/'Launatöflur 1-01-2006'!E122</f>
        <v>0.10048035921873125</v>
      </c>
      <c r="L123" s="129">
        <f>(F123-'Launatöflur 1-01-2006'!F122)/'Launatöflur 1-01-2006'!F122</f>
        <v>0.09682652797441373</v>
      </c>
      <c r="M123" s="129">
        <f>(G123-'Launatöflur 1-01-2006'!G122)/'Launatöflur 1-01-2006'!G122</f>
        <v>0.09425591218748242</v>
      </c>
      <c r="N123" s="129">
        <f>(H123-'Launatöflur 1-01-2006'!H122)/'Launatöflur 1-01-2006'!H122</f>
        <v>0.09181825928608199</v>
      </c>
      <c r="O123" s="129">
        <f>(I123-'Launatöflur 1-01-2006'!I122)/'Launatöflur 1-01-2006'!I122</f>
        <v>0.09026201760326666</v>
      </c>
    </row>
    <row r="124" spans="1:15" ht="12.75">
      <c r="A124" s="33" t="s">
        <v>84</v>
      </c>
      <c r="D124" s="37">
        <f t="shared" si="33"/>
        <v>431.9369162307694</v>
      </c>
      <c r="E124" s="37">
        <f t="shared" si="33"/>
        <v>455.3585158200001</v>
      </c>
      <c r="F124" s="37">
        <f t="shared" si="33"/>
        <v>470.9729155461541</v>
      </c>
      <c r="G124" s="37">
        <f t="shared" si="33"/>
        <v>482.68371534076937</v>
      </c>
      <c r="H124" s="37">
        <f t="shared" si="33"/>
        <v>494.39451513538484</v>
      </c>
      <c r="I124" s="37">
        <f t="shared" si="33"/>
        <v>502.2017149984615</v>
      </c>
      <c r="J124" s="129">
        <f>(D124-'Launatöflur 1-01-2006'!D123)/'Launatöflur 1-01-2006'!D123</f>
        <v>0.106509180771855</v>
      </c>
      <c r="K124" s="129">
        <f>(E124-'Launatöflur 1-01-2006'!E123)/'Launatöflur 1-01-2006'!E123</f>
        <v>0.10048035921873115</v>
      </c>
      <c r="L124" s="129">
        <f>(F124-'Launatöflur 1-01-2006'!F123)/'Launatöflur 1-01-2006'!F123</f>
        <v>0.09682652797441361</v>
      </c>
      <c r="M124" s="129">
        <f>(G124-'Launatöflur 1-01-2006'!G123)/'Launatöflur 1-01-2006'!G123</f>
        <v>0.0942559121874823</v>
      </c>
      <c r="N124" s="129">
        <f>(H124-'Launatöflur 1-01-2006'!H123)/'Launatöflur 1-01-2006'!H123</f>
        <v>0.0918182592860819</v>
      </c>
      <c r="O124" s="129">
        <f>(I124-'Launatöflur 1-01-2006'!I123)/'Launatöflur 1-01-2006'!I123</f>
        <v>0.09026201760326699</v>
      </c>
    </row>
    <row r="125" spans="1:15" ht="12.75">
      <c r="A125" s="33" t="s">
        <v>85</v>
      </c>
      <c r="D125" s="37">
        <f t="shared" si="33"/>
        <v>208.7761690384616</v>
      </c>
      <c r="E125" s="37">
        <f t="shared" si="33"/>
        <v>220.09696995000013</v>
      </c>
      <c r="F125" s="37">
        <f t="shared" si="33"/>
        <v>227.64417055769263</v>
      </c>
      <c r="G125" s="37">
        <f t="shared" si="33"/>
        <v>233.30457101346155</v>
      </c>
      <c r="H125" s="37">
        <f t="shared" si="33"/>
        <v>238.96497146923093</v>
      </c>
      <c r="I125" s="37">
        <f t="shared" si="33"/>
        <v>242.73857177307696</v>
      </c>
      <c r="J125" s="129">
        <f>(D125-'Launatöflur 1-01-2006'!D124)/'Launatöflur 1-01-2006'!D124</f>
        <v>0.10650918077185476</v>
      </c>
      <c r="K125" s="129">
        <f>(E125-'Launatöflur 1-01-2006'!E124)/'Launatöflur 1-01-2006'!E124</f>
        <v>0.10048035921873087</v>
      </c>
      <c r="L125" s="129">
        <f>(F125-'Launatöflur 1-01-2006'!F124)/'Launatöflur 1-01-2006'!F124</f>
        <v>0.0968265279744133</v>
      </c>
      <c r="M125" s="129">
        <f>(G125-'Launatöflur 1-01-2006'!G124)/'Launatöflur 1-01-2006'!G124</f>
        <v>0.09425591218748211</v>
      </c>
      <c r="N125" s="129">
        <f>(H125-'Launatöflur 1-01-2006'!H124)/'Launatöflur 1-01-2006'!H124</f>
        <v>0.0918182592860805</v>
      </c>
      <c r="O125" s="129">
        <f>(I125-'Launatöflur 1-01-2006'!I124)/'Launatöflur 1-01-2006'!I124</f>
        <v>0.09026201760326676</v>
      </c>
    </row>
  </sheetData>
  <sheetProtection formatCells="0" formatColumns="0" formatRows="0" insertColumns="0" insertRows="0" insertHyperlinks="0" deleteColumns="0" deleteRows="0" autoFilter="0" pivotTables="0"/>
  <mergeCells count="1">
    <mergeCell ref="B48:C4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4"/>
  <sheetViews>
    <sheetView showGridLines="0" zoomScalePageLayoutView="0" workbookViewId="0" topLeftCell="A34">
      <selection activeCell="D50" sqref="D50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140625" style="3" customWidth="1"/>
    <col min="11" max="11" width="10.140625" style="0" customWidth="1"/>
  </cols>
  <sheetData>
    <row r="1" ht="18">
      <c r="A1" s="112" t="s">
        <v>0</v>
      </c>
    </row>
    <row r="3" spans="1:8" ht="15.75">
      <c r="A3" s="1" t="s">
        <v>87</v>
      </c>
      <c r="B3" s="2"/>
      <c r="E3" s="2"/>
      <c r="G3" s="4"/>
      <c r="H3" s="105"/>
    </row>
    <row r="4" spans="2:8" ht="12.75">
      <c r="B4" s="106"/>
      <c r="E4" s="2"/>
      <c r="G4" s="4"/>
      <c r="H4" s="105"/>
    </row>
    <row r="5" spans="1:8" ht="15.75">
      <c r="A5" s="1"/>
      <c r="B5" s="2"/>
      <c r="E5" s="2"/>
      <c r="G5" s="4"/>
      <c r="H5" s="105"/>
    </row>
    <row r="6" spans="1:8" ht="15.75">
      <c r="A6" s="1"/>
      <c r="B6" s="2"/>
      <c r="D6" s="2" t="s">
        <v>1</v>
      </c>
      <c r="E6" s="107">
        <v>2006</v>
      </c>
      <c r="F6" s="107">
        <v>2007</v>
      </c>
      <c r="G6" s="108">
        <v>2008</v>
      </c>
      <c r="H6" s="2"/>
    </row>
    <row r="7" spans="1:8" ht="12.75">
      <c r="A7" s="3" t="s">
        <v>88</v>
      </c>
      <c r="B7" s="2"/>
      <c r="D7" s="2"/>
      <c r="E7" s="110">
        <v>0.03</v>
      </c>
      <c r="F7" s="113">
        <v>0.025</v>
      </c>
      <c r="G7" s="111">
        <v>0.0225</v>
      </c>
      <c r="H7" s="2"/>
    </row>
    <row r="8" spans="1:8" ht="12.75">
      <c r="A8" s="5" t="s">
        <v>2</v>
      </c>
      <c r="B8" s="6"/>
      <c r="D8" s="6">
        <v>36</v>
      </c>
      <c r="G8" s="6"/>
      <c r="H8" s="6"/>
    </row>
    <row r="9" spans="1:8" ht="12.75">
      <c r="A9" s="5" t="s">
        <v>3</v>
      </c>
      <c r="B9" s="6"/>
      <c r="D9" s="6">
        <v>156</v>
      </c>
      <c r="G9" s="6"/>
      <c r="H9" s="6"/>
    </row>
    <row r="10" spans="1:8" ht="12.75">
      <c r="A10" s="5" t="s">
        <v>4</v>
      </c>
      <c r="B10" s="6"/>
      <c r="D10" s="6">
        <f>+D9/D8</f>
        <v>4.333333333333333</v>
      </c>
      <c r="G10" s="6"/>
      <c r="H10" s="6"/>
    </row>
    <row r="11" spans="1:8" ht="12.75">
      <c r="A11" s="5" t="s">
        <v>5</v>
      </c>
      <c r="B11" s="6"/>
      <c r="D11" s="6">
        <f>+D10*12</f>
        <v>52</v>
      </c>
      <c r="G11" s="6"/>
      <c r="H11" s="6"/>
    </row>
    <row r="12" spans="1:8" ht="12.75">
      <c r="A12" s="5" t="s">
        <v>6</v>
      </c>
      <c r="B12" s="7"/>
      <c r="D12" s="8">
        <f>1/D9</f>
        <v>0.00641025641025641</v>
      </c>
      <c r="E12" s="9"/>
      <c r="G12" s="10"/>
      <c r="H12" s="10"/>
    </row>
    <row r="13" spans="1:8" ht="12.75">
      <c r="A13" s="5" t="s">
        <v>7</v>
      </c>
      <c r="B13" s="11"/>
      <c r="D13" s="12">
        <v>0.0114</v>
      </c>
      <c r="E13" s="13"/>
      <c r="G13" s="14"/>
      <c r="H13" s="15"/>
    </row>
    <row r="14" spans="1:8" ht="12.75">
      <c r="A14" s="5" t="s">
        <v>8</v>
      </c>
      <c r="B14" s="11"/>
      <c r="D14" s="12">
        <v>0.0157</v>
      </c>
      <c r="E14" s="13"/>
      <c r="G14" s="14"/>
      <c r="H14" s="15"/>
    </row>
    <row r="15" spans="1:8" ht="12.75">
      <c r="A15" s="5" t="s">
        <v>9</v>
      </c>
      <c r="B15" s="14"/>
      <c r="D15" s="16">
        <v>0.009</v>
      </c>
      <c r="E15" s="17"/>
      <c r="G15" s="18"/>
      <c r="H15" s="14"/>
    </row>
    <row r="16" spans="1:8" ht="12.75">
      <c r="A16" s="5" t="s">
        <v>10</v>
      </c>
      <c r="B16" s="14"/>
      <c r="D16" s="19">
        <v>0.06</v>
      </c>
      <c r="E16" s="20"/>
      <c r="G16" s="18"/>
      <c r="H16" s="14"/>
    </row>
    <row r="17" spans="1:8" ht="12.75">
      <c r="A17" s="5" t="s">
        <v>11</v>
      </c>
      <c r="B17" s="14"/>
      <c r="D17" s="19">
        <v>0.1</v>
      </c>
      <c r="E17" s="20"/>
      <c r="G17" s="18"/>
      <c r="H17" s="14"/>
    </row>
    <row r="18" spans="1:8" ht="12.75">
      <c r="A18" s="5" t="s">
        <v>12</v>
      </c>
      <c r="B18" s="14"/>
      <c r="D18" s="19">
        <v>0.13</v>
      </c>
      <c r="E18" s="20"/>
      <c r="G18" s="18"/>
      <c r="H18" s="14"/>
    </row>
    <row r="19" spans="1:8" ht="12.75">
      <c r="A19" s="5" t="s">
        <v>13</v>
      </c>
      <c r="B19" s="14"/>
      <c r="D19" s="19">
        <v>0.16</v>
      </c>
      <c r="E19" s="20"/>
      <c r="G19" s="18"/>
      <c r="H19" s="14"/>
    </row>
    <row r="20" spans="1:8" ht="12.75">
      <c r="A20" s="5" t="s">
        <v>14</v>
      </c>
      <c r="B20" s="14"/>
      <c r="D20" s="19">
        <v>0.18</v>
      </c>
      <c r="E20" s="20"/>
      <c r="G20" s="18"/>
      <c r="H20" s="14"/>
    </row>
    <row r="21" spans="1:8" ht="12.75">
      <c r="A21" s="5" t="s">
        <v>15</v>
      </c>
      <c r="B21" s="14"/>
      <c r="D21" s="14">
        <v>0</v>
      </c>
      <c r="E21" s="14"/>
      <c r="G21" s="18"/>
      <c r="H21" s="14"/>
    </row>
    <row r="22" spans="1:8" ht="12.75">
      <c r="A22" s="5" t="s">
        <v>16</v>
      </c>
      <c r="B22" s="21"/>
      <c r="D22" s="21">
        <v>0</v>
      </c>
      <c r="E22" s="21"/>
      <c r="G22" s="18"/>
      <c r="H22" s="21"/>
    </row>
    <row r="23" spans="1:8" ht="12.75">
      <c r="A23" s="5" t="s">
        <v>17</v>
      </c>
      <c r="B23" s="22"/>
      <c r="D23" s="18">
        <v>0.175</v>
      </c>
      <c r="E23" s="18"/>
      <c r="G23" s="23"/>
      <c r="H23" s="22"/>
    </row>
    <row r="24" spans="1:8" ht="12.75">
      <c r="A24" s="5" t="s">
        <v>18</v>
      </c>
      <c r="B24" s="14"/>
      <c r="D24" s="14">
        <v>0.4074</v>
      </c>
      <c r="G24" s="18"/>
      <c r="H24" s="14"/>
    </row>
    <row r="25" spans="1:8" ht="12.75">
      <c r="A25" s="5" t="s">
        <v>19</v>
      </c>
      <c r="B25" s="21"/>
      <c r="D25" s="21">
        <v>0</v>
      </c>
      <c r="E25" s="21"/>
      <c r="G25" s="23"/>
      <c r="H25" s="21"/>
    </row>
    <row r="26" spans="1:8" ht="12.75">
      <c r="A26" s="5" t="s">
        <v>80</v>
      </c>
      <c r="B26" s="21"/>
      <c r="D26" s="21">
        <v>22</v>
      </c>
      <c r="E26" s="21"/>
      <c r="G26" s="23"/>
      <c r="H26" s="21"/>
    </row>
    <row r="27" spans="1:8" ht="12.75">
      <c r="A27" s="5" t="s">
        <v>78</v>
      </c>
      <c r="B27" s="21"/>
      <c r="D27" s="21">
        <v>19</v>
      </c>
      <c r="E27" s="21"/>
      <c r="G27" s="23"/>
      <c r="H27" s="21"/>
    </row>
    <row r="28" spans="1:8" ht="12.75">
      <c r="A28" s="5" t="s">
        <v>79</v>
      </c>
      <c r="B28" s="21"/>
      <c r="D28" s="21">
        <v>18</v>
      </c>
      <c r="E28" s="21"/>
      <c r="G28" s="23"/>
      <c r="H28" s="21"/>
    </row>
    <row r="29" spans="1:9" ht="12.75">
      <c r="A29" s="5" t="s">
        <v>20</v>
      </c>
      <c r="B29" s="21"/>
      <c r="D29" s="21">
        <v>96704</v>
      </c>
      <c r="E29" s="21">
        <f>+D29*1.03</f>
        <v>99605.12</v>
      </c>
      <c r="G29" s="21"/>
      <c r="H29" s="21"/>
      <c r="I29" s="24"/>
    </row>
    <row r="30" spans="1:8" ht="12.75">
      <c r="A30" s="5" t="s">
        <v>21</v>
      </c>
      <c r="B30" s="21"/>
      <c r="D30" s="21">
        <v>96704</v>
      </c>
      <c r="E30" s="21">
        <f>+D30*1.03</f>
        <v>99605.12</v>
      </c>
      <c r="G30" s="21"/>
      <c r="H30" s="21"/>
    </row>
    <row r="31" spans="1:8" ht="12.75">
      <c r="A31" s="5" t="s">
        <v>81</v>
      </c>
      <c r="B31" s="18"/>
      <c r="D31" s="18">
        <v>0.034</v>
      </c>
      <c r="E31" s="21"/>
      <c r="G31" s="18"/>
      <c r="H31" s="18"/>
    </row>
    <row r="32" spans="1:8" ht="12.75">
      <c r="A32" s="5" t="s">
        <v>22</v>
      </c>
      <c r="B32" s="18"/>
      <c r="D32" s="18">
        <v>0.01</v>
      </c>
      <c r="E32" s="21"/>
      <c r="G32" s="18"/>
      <c r="H32" s="18"/>
    </row>
    <row r="33" spans="1:8" ht="12.75">
      <c r="A33" s="5" t="s">
        <v>23</v>
      </c>
      <c r="B33" s="18"/>
      <c r="D33" s="18">
        <v>0.0025</v>
      </c>
      <c r="E33" s="21"/>
      <c r="G33" s="18"/>
      <c r="H33" s="18"/>
    </row>
    <row r="34" spans="1:8" ht="12.75">
      <c r="A34" s="5" t="s">
        <v>24</v>
      </c>
      <c r="B34" s="18"/>
      <c r="D34" s="18">
        <v>0.0524</v>
      </c>
      <c r="E34" s="18"/>
      <c r="G34" s="18"/>
      <c r="H34" s="18"/>
    </row>
    <row r="35" spans="1:8" ht="12.75">
      <c r="A35" s="5" t="s">
        <v>25</v>
      </c>
      <c r="B35" s="18"/>
      <c r="D35" s="18">
        <v>0.07</v>
      </c>
      <c r="E35" s="18"/>
      <c r="F35" s="109">
        <v>0.08</v>
      </c>
      <c r="G35" s="18"/>
      <c r="H35" s="18"/>
    </row>
    <row r="36" spans="1:8" ht="12.75">
      <c r="A36" s="5"/>
      <c r="B36" s="18"/>
      <c r="D36" s="18"/>
      <c r="E36" s="18"/>
      <c r="G36" s="18"/>
      <c r="H36" s="18"/>
    </row>
    <row r="37" spans="1:8" ht="12.75">
      <c r="A37" s="5"/>
      <c r="B37" s="18"/>
      <c r="D37" s="18"/>
      <c r="E37" s="18"/>
      <c r="G37" s="18"/>
      <c r="H37" s="18"/>
    </row>
    <row r="38" spans="1:8" ht="12.75">
      <c r="A38" s="5"/>
      <c r="B38" s="18"/>
      <c r="D38" s="18"/>
      <c r="E38" s="18"/>
      <c r="G38" s="18"/>
      <c r="H38" s="18"/>
    </row>
    <row r="39" spans="1:8" ht="12.75">
      <c r="A39" s="5"/>
      <c r="B39" s="18"/>
      <c r="D39" s="18"/>
      <c r="E39" s="18"/>
      <c r="G39" s="18"/>
      <c r="H39" s="18"/>
    </row>
    <row r="40" spans="1:8" ht="15.75">
      <c r="A40" s="1" t="s">
        <v>89</v>
      </c>
      <c r="D40" s="18"/>
      <c r="E40" s="18"/>
      <c r="G40" s="18"/>
      <c r="H40" s="18" t="s">
        <v>90</v>
      </c>
    </row>
    <row r="41" spans="1:8" ht="12.75">
      <c r="A41" s="25" t="s">
        <v>91</v>
      </c>
      <c r="B41" s="18"/>
      <c r="D41" s="26">
        <v>0.035</v>
      </c>
      <c r="E41" s="18"/>
      <c r="G41" s="18"/>
      <c r="H41" s="18"/>
    </row>
    <row r="42" spans="1:8" ht="12.75">
      <c r="A42" s="25" t="s">
        <v>26</v>
      </c>
      <c r="B42" s="18"/>
      <c r="D42" s="26">
        <v>0.1444</v>
      </c>
      <c r="E42" s="18"/>
      <c r="G42" s="18"/>
      <c r="H42" s="18"/>
    </row>
    <row r="43" spans="1:8" ht="12.75">
      <c r="A43" s="25" t="s">
        <v>92</v>
      </c>
      <c r="B43" s="18"/>
      <c r="D43" s="103">
        <f>+E29</f>
        <v>99605.12</v>
      </c>
      <c r="E43" s="18"/>
      <c r="G43" s="18"/>
      <c r="H43" s="18"/>
    </row>
    <row r="44" spans="1:8" ht="12.75">
      <c r="A44" s="25" t="s">
        <v>86</v>
      </c>
      <c r="B44" s="18"/>
      <c r="D44" s="103">
        <f>3411*1.03</f>
        <v>3513.33</v>
      </c>
      <c r="E44" s="18"/>
      <c r="G44" s="18"/>
      <c r="H44" s="18"/>
    </row>
    <row r="45" spans="1:8" ht="12.75">
      <c r="A45" s="25" t="s">
        <v>27</v>
      </c>
      <c r="B45" s="18"/>
      <c r="D45" s="26" t="s">
        <v>28</v>
      </c>
      <c r="E45" s="18"/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9" s="30" customFormat="1" ht="15" customHeight="1">
      <c r="A47" s="31"/>
      <c r="B47" s="324" t="s">
        <v>35</v>
      </c>
      <c r="C47" s="324"/>
      <c r="D47" s="28"/>
      <c r="E47" s="32">
        <f>D16</f>
        <v>0.06</v>
      </c>
      <c r="F47" s="32">
        <f>D17</f>
        <v>0.1</v>
      </c>
      <c r="G47" s="32">
        <f>D18</f>
        <v>0.13</v>
      </c>
      <c r="H47" s="32">
        <f>D19</f>
        <v>0.16</v>
      </c>
      <c r="I47" s="32">
        <f>D20</f>
        <v>0.18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1" ht="12.75">
      <c r="A50" s="40" t="s">
        <v>37</v>
      </c>
      <c r="B50" s="41"/>
      <c r="C50" s="40"/>
      <c r="D50" s="42">
        <f>136731*1.03</f>
        <v>140832.93</v>
      </c>
      <c r="E50" s="42">
        <f>$D$50+($D$50*E47)</f>
        <v>149282.9058</v>
      </c>
      <c r="F50" s="42">
        <f>$D$50+($D$50*F47)</f>
        <v>154916.223</v>
      </c>
      <c r="G50" s="42">
        <f>$D$50+($D$50*G47)</f>
        <v>159141.2109</v>
      </c>
      <c r="H50" s="42">
        <f>$D$50+($D$50*H47)</f>
        <v>163366.19879999998</v>
      </c>
      <c r="I50" s="42">
        <f>$D$50+($D$50*I47)</f>
        <v>166182.85739999998</v>
      </c>
      <c r="K50" s="3"/>
    </row>
    <row r="51" spans="1:11" ht="12.75">
      <c r="A51" s="43" t="s">
        <v>38</v>
      </c>
      <c r="B51" s="35">
        <v>0</v>
      </c>
      <c r="C51" s="35"/>
      <c r="D51" s="36">
        <f aca="true" t="shared" si="0" ref="D51:I51">+D50*$B51</f>
        <v>0</v>
      </c>
      <c r="E51" s="36">
        <f t="shared" si="0"/>
        <v>0</v>
      </c>
      <c r="F51" s="36">
        <f t="shared" si="0"/>
        <v>0</v>
      </c>
      <c r="G51" s="36">
        <f t="shared" si="0"/>
        <v>0</v>
      </c>
      <c r="H51" s="36">
        <f t="shared" si="0"/>
        <v>0</v>
      </c>
      <c r="I51" s="36">
        <f t="shared" si="0"/>
        <v>0</v>
      </c>
      <c r="K51" s="44"/>
    </row>
    <row r="52" spans="1:11" s="50" customFormat="1" ht="12.75">
      <c r="A52" s="45" t="s">
        <v>39</v>
      </c>
      <c r="B52" s="46">
        <f>+$D$22</f>
        <v>0</v>
      </c>
      <c r="C52" s="47"/>
      <c r="D52" s="48">
        <f aca="true" t="shared" si="1" ref="D52:I52">+D58*$B52</f>
        <v>0</v>
      </c>
      <c r="E52" s="48">
        <f t="shared" si="1"/>
        <v>0</v>
      </c>
      <c r="F52" s="48">
        <f t="shared" si="1"/>
        <v>0</v>
      </c>
      <c r="G52" s="48">
        <f t="shared" si="1"/>
        <v>0</v>
      </c>
      <c r="H52" s="48">
        <f t="shared" si="1"/>
        <v>0</v>
      </c>
      <c r="I52" s="48">
        <f t="shared" si="1"/>
        <v>0</v>
      </c>
      <c r="J52" s="49"/>
      <c r="K52" s="44"/>
    </row>
    <row r="53" spans="1:11" ht="12.75">
      <c r="A53" s="51" t="s">
        <v>40</v>
      </c>
      <c r="B53" s="52"/>
      <c r="C53" s="52"/>
      <c r="D53" s="53">
        <f aca="true" t="shared" si="2" ref="D53:I53">SUM(D50:D52)</f>
        <v>140832.93</v>
      </c>
      <c r="E53" s="53">
        <f t="shared" si="2"/>
        <v>149282.9058</v>
      </c>
      <c r="F53" s="53">
        <f t="shared" si="2"/>
        <v>154916.223</v>
      </c>
      <c r="G53" s="53">
        <f t="shared" si="2"/>
        <v>159141.2109</v>
      </c>
      <c r="H53" s="53">
        <f t="shared" si="2"/>
        <v>163366.19879999998</v>
      </c>
      <c r="I53" s="53">
        <f t="shared" si="2"/>
        <v>166182.85739999998</v>
      </c>
      <c r="K53" s="44"/>
    </row>
    <row r="54" spans="1:11" ht="12.75">
      <c r="A54" s="43" t="s">
        <v>41</v>
      </c>
      <c r="B54" s="54">
        <f>+D26</f>
        <v>22</v>
      </c>
      <c r="C54" s="54"/>
      <c r="D54" s="55">
        <f aca="true" t="shared" si="3" ref="D54:I54">+D50*$D$15*$B54</f>
        <v>27884.920139999995</v>
      </c>
      <c r="E54" s="55">
        <f t="shared" si="3"/>
        <v>29558.0153484</v>
      </c>
      <c r="F54" s="55">
        <f t="shared" si="3"/>
        <v>30673.412153999998</v>
      </c>
      <c r="G54" s="55">
        <f t="shared" si="3"/>
        <v>31509.959758199995</v>
      </c>
      <c r="H54" s="55">
        <f t="shared" si="3"/>
        <v>32346.507362399992</v>
      </c>
      <c r="I54" s="55">
        <f t="shared" si="3"/>
        <v>32904.20576519999</v>
      </c>
      <c r="K54" s="44"/>
    </row>
    <row r="55" spans="1:11" ht="12.75">
      <c r="A55" s="56"/>
      <c r="B55" s="40"/>
      <c r="C55" s="40"/>
      <c r="D55" s="57">
        <f aca="true" t="shared" si="4" ref="D55:I55">SUM(D53:D54)</f>
        <v>168717.85014</v>
      </c>
      <c r="E55" s="57">
        <f t="shared" si="4"/>
        <v>178840.9211484</v>
      </c>
      <c r="F55" s="57">
        <f t="shared" si="4"/>
        <v>185589.635154</v>
      </c>
      <c r="G55" s="57">
        <f t="shared" si="4"/>
        <v>190651.1706582</v>
      </c>
      <c r="H55" s="57">
        <f t="shared" si="4"/>
        <v>195712.70616239996</v>
      </c>
      <c r="I55" s="57">
        <f t="shared" si="4"/>
        <v>199087.06316519997</v>
      </c>
      <c r="K55" s="44"/>
    </row>
    <row r="56" spans="1:11" ht="12.75">
      <c r="A56" s="56"/>
      <c r="B56" s="40"/>
      <c r="C56" s="40"/>
      <c r="D56" s="57"/>
      <c r="E56" s="57"/>
      <c r="F56" s="57"/>
      <c r="G56" s="57"/>
      <c r="H56" s="57"/>
      <c r="I56" s="57"/>
      <c r="K56" s="44"/>
    </row>
    <row r="57" spans="1:11" ht="12.75">
      <c r="A57" s="40" t="s">
        <v>42</v>
      </c>
      <c r="B57" s="40"/>
      <c r="C57" s="40"/>
      <c r="D57" s="58">
        <f aca="true" t="shared" si="5" ref="D57:I57">+(D50+D51)*$D$12</f>
        <v>902.7751923076922</v>
      </c>
      <c r="E57" s="58">
        <f t="shared" si="5"/>
        <v>956.9417038461538</v>
      </c>
      <c r="F57" s="58">
        <f t="shared" si="5"/>
        <v>993.0527115384615</v>
      </c>
      <c r="G57" s="58">
        <f t="shared" si="5"/>
        <v>1020.1359673076923</v>
      </c>
      <c r="H57" s="58">
        <f t="shared" si="5"/>
        <v>1047.2192230769228</v>
      </c>
      <c r="I57" s="58">
        <f t="shared" si="5"/>
        <v>1065.2747269230767</v>
      </c>
      <c r="K57" s="44" t="s">
        <v>43</v>
      </c>
    </row>
    <row r="58" spans="1:11" ht="12.75">
      <c r="A58" s="43" t="s">
        <v>44</v>
      </c>
      <c r="B58" s="43"/>
      <c r="C58" s="43"/>
      <c r="D58" s="36">
        <f aca="true" t="shared" si="6" ref="D58:I58">+D50*$D$13</f>
        <v>1605.495402</v>
      </c>
      <c r="E58" s="36">
        <f t="shared" si="6"/>
        <v>1701.82512612</v>
      </c>
      <c r="F58" s="36">
        <f t="shared" si="6"/>
        <v>1766.0449422000002</v>
      </c>
      <c r="G58" s="36">
        <f t="shared" si="6"/>
        <v>1814.20980426</v>
      </c>
      <c r="H58" s="36">
        <f t="shared" si="6"/>
        <v>1862.37466632</v>
      </c>
      <c r="I58" s="36">
        <f t="shared" si="6"/>
        <v>1894.48457436</v>
      </c>
      <c r="K58" s="44" t="s">
        <v>45</v>
      </c>
    </row>
    <row r="59" spans="1:11" ht="12.75">
      <c r="A59" s="43" t="s">
        <v>46</v>
      </c>
      <c r="B59" s="43"/>
      <c r="C59" s="43"/>
      <c r="D59" s="36">
        <f aca="true" t="shared" si="7" ref="D59:I59">+D50*$D$14</f>
        <v>2211.0770009999997</v>
      </c>
      <c r="E59" s="36">
        <f t="shared" si="7"/>
        <v>2343.74162106</v>
      </c>
      <c r="F59" s="36">
        <f t="shared" si="7"/>
        <v>2432.1847011</v>
      </c>
      <c r="G59" s="36">
        <f t="shared" si="7"/>
        <v>2498.51701113</v>
      </c>
      <c r="H59" s="36">
        <f t="shared" si="7"/>
        <v>2564.8493211599994</v>
      </c>
      <c r="I59" s="36">
        <f t="shared" si="7"/>
        <v>2609.0708611799996</v>
      </c>
      <c r="K59" s="3" t="s">
        <v>45</v>
      </c>
    </row>
    <row r="60" spans="1:9" ht="12.75">
      <c r="A60" s="45" t="s">
        <v>9</v>
      </c>
      <c r="B60" s="45"/>
      <c r="C60" s="45"/>
      <c r="D60" s="59">
        <f aca="true" t="shared" si="8" ref="D60:I60">+D50*$D$15</f>
        <v>1267.4963699999998</v>
      </c>
      <c r="E60" s="59">
        <f t="shared" si="8"/>
        <v>1343.5461522</v>
      </c>
      <c r="F60" s="59">
        <f t="shared" si="8"/>
        <v>1394.246007</v>
      </c>
      <c r="G60" s="59">
        <f t="shared" si="8"/>
        <v>1432.2708980999998</v>
      </c>
      <c r="H60" s="59">
        <f t="shared" si="8"/>
        <v>1470.2957891999997</v>
      </c>
      <c r="I60" s="59">
        <f t="shared" si="8"/>
        <v>1495.6457165999998</v>
      </c>
    </row>
    <row r="61" spans="1:9" ht="12.75">
      <c r="A61" s="60"/>
      <c r="B61" s="60"/>
      <c r="C61" s="37"/>
      <c r="D61" s="61">
        <f aca="true" t="shared" si="9" ref="D61:I61">D58/D57</f>
        <v>1.7784000000000002</v>
      </c>
      <c r="E61" s="61">
        <f t="shared" si="9"/>
        <v>1.7784000000000002</v>
      </c>
      <c r="F61" s="61">
        <f t="shared" si="9"/>
        <v>1.7784000000000002</v>
      </c>
      <c r="G61" s="61">
        <f t="shared" si="9"/>
        <v>1.7784</v>
      </c>
      <c r="H61" s="61">
        <f t="shared" si="9"/>
        <v>1.7784000000000004</v>
      </c>
      <c r="I61" s="61">
        <f t="shared" si="9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9" ht="12.75">
      <c r="A66" s="27" t="s">
        <v>47</v>
      </c>
      <c r="B66" s="60"/>
      <c r="C66" s="37"/>
      <c r="D66" s="37">
        <f aca="true" t="shared" si="10" ref="D66:I71">+D95</f>
        <v>212.1521701923077</v>
      </c>
      <c r="E66" s="37">
        <f t="shared" si="10"/>
        <v>224.88130040384613</v>
      </c>
      <c r="F66" s="37">
        <f t="shared" si="10"/>
        <v>233.36738721153844</v>
      </c>
      <c r="G66" s="37">
        <f t="shared" si="10"/>
        <v>239.7319523173077</v>
      </c>
      <c r="H66" s="37">
        <f t="shared" si="10"/>
        <v>246.09651742307688</v>
      </c>
      <c r="I66" s="37">
        <f t="shared" si="10"/>
        <v>250.33956082692305</v>
      </c>
    </row>
    <row r="67" spans="1:9" ht="12.75">
      <c r="A67" s="27" t="s">
        <v>48</v>
      </c>
      <c r="B67" s="60"/>
      <c r="C67" s="37"/>
      <c r="D67" s="37">
        <f t="shared" si="10"/>
        <v>321.09908040000005</v>
      </c>
      <c r="E67" s="37">
        <f t="shared" si="10"/>
        <v>340.365025224</v>
      </c>
      <c r="F67" s="37">
        <f t="shared" si="10"/>
        <v>353.20898844000004</v>
      </c>
      <c r="G67" s="37">
        <f t="shared" si="10"/>
        <v>362.84196085200006</v>
      </c>
      <c r="H67" s="37">
        <f t="shared" si="10"/>
        <v>372.474933264</v>
      </c>
      <c r="I67" s="37">
        <f t="shared" si="10"/>
        <v>378.896914872</v>
      </c>
    </row>
    <row r="68" spans="1:9" ht="12.75">
      <c r="A68" s="27" t="s">
        <v>49</v>
      </c>
      <c r="B68" s="104">
        <v>0.1444</v>
      </c>
      <c r="C68" s="37"/>
      <c r="D68" s="37">
        <f t="shared" si="10"/>
        <v>20336.275092</v>
      </c>
      <c r="E68" s="37">
        <f t="shared" si="10"/>
        <v>21556.45159752</v>
      </c>
      <c r="F68" s="37">
        <f t="shared" si="10"/>
        <v>22369.9026012</v>
      </c>
      <c r="G68" s="37">
        <f t="shared" si="10"/>
        <v>22979.99085396</v>
      </c>
      <c r="H68" s="37">
        <f t="shared" si="10"/>
        <v>23590.079106719997</v>
      </c>
      <c r="I68" s="37">
        <f t="shared" si="10"/>
        <v>23996.804608559996</v>
      </c>
    </row>
    <row r="69" spans="1:9" ht="12.75">
      <c r="A69" s="27" t="s">
        <v>83</v>
      </c>
      <c r="B69" s="60"/>
      <c r="C69" s="37"/>
      <c r="D69" s="37">
        <f t="shared" si="10"/>
        <v>523.9707216153847</v>
      </c>
      <c r="E69" s="37">
        <f t="shared" si="10"/>
        <v>555.4089649123077</v>
      </c>
      <c r="F69" s="37">
        <f t="shared" si="10"/>
        <v>576.3677937769232</v>
      </c>
      <c r="G69" s="37">
        <f t="shared" si="10"/>
        <v>592.0869154253846</v>
      </c>
      <c r="H69" s="37">
        <f t="shared" si="10"/>
        <v>607.8060370738463</v>
      </c>
      <c r="I69" s="37">
        <f t="shared" si="10"/>
        <v>618.285451506154</v>
      </c>
    </row>
    <row r="70" spans="1:9" ht="12.75">
      <c r="A70" s="27" t="s">
        <v>84</v>
      </c>
      <c r="B70" s="60"/>
      <c r="C70" s="37"/>
      <c r="D70" s="37">
        <f t="shared" si="10"/>
        <v>390.3599931538463</v>
      </c>
      <c r="E70" s="37">
        <f t="shared" si="10"/>
        <v>413.781592743077</v>
      </c>
      <c r="F70" s="37">
        <f t="shared" si="10"/>
        <v>429.39599246923103</v>
      </c>
      <c r="G70" s="37">
        <f t="shared" si="10"/>
        <v>441.1067922638463</v>
      </c>
      <c r="H70" s="37">
        <f t="shared" si="10"/>
        <v>452.81759205846174</v>
      </c>
      <c r="I70" s="37">
        <f t="shared" si="10"/>
        <v>460.6247919215384</v>
      </c>
    </row>
    <row r="71" spans="1:9" ht="12.75">
      <c r="A71" s="27" t="s">
        <v>85</v>
      </c>
      <c r="B71" s="60"/>
      <c r="C71" s="37"/>
      <c r="D71" s="37">
        <f t="shared" si="10"/>
        <v>188.6800151923078</v>
      </c>
      <c r="E71" s="37">
        <f t="shared" si="10"/>
        <v>200.00081610384632</v>
      </c>
      <c r="F71" s="37">
        <f t="shared" si="10"/>
        <v>207.54801671153882</v>
      </c>
      <c r="G71" s="37">
        <f t="shared" si="10"/>
        <v>213.20841716730774</v>
      </c>
      <c r="H71" s="37">
        <f t="shared" si="10"/>
        <v>218.86881762307735</v>
      </c>
      <c r="I71" s="37">
        <f t="shared" si="10"/>
        <v>222.64241792692314</v>
      </c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60"/>
      <c r="B73" s="60"/>
      <c r="C73" s="37"/>
      <c r="D73" s="61"/>
      <c r="E73" s="61"/>
      <c r="F73" s="61"/>
      <c r="G73" s="61"/>
      <c r="H73" s="61"/>
      <c r="I73" s="61"/>
    </row>
    <row r="74" spans="1:9" ht="12.75">
      <c r="A74" s="60"/>
      <c r="B74" s="60"/>
      <c r="C74" s="37"/>
      <c r="D74" s="61"/>
      <c r="E74" s="61"/>
      <c r="F74" s="61"/>
      <c r="G74" s="61"/>
      <c r="H74" s="61"/>
      <c r="I74" s="61"/>
    </row>
    <row r="75" spans="1:9" ht="12.75">
      <c r="A75" s="60"/>
      <c r="B75" s="60"/>
      <c r="C75" s="37"/>
      <c r="D75" s="61"/>
      <c r="E75" s="61"/>
      <c r="F75" s="61"/>
      <c r="G75" s="61"/>
      <c r="H75" s="61"/>
      <c r="I75" s="61"/>
    </row>
    <row r="76" spans="1:9" ht="12.75">
      <c r="A76" s="25"/>
      <c r="B76" s="18"/>
      <c r="D76" s="26"/>
      <c r="E76" s="61"/>
      <c r="F76" s="61"/>
      <c r="G76" s="61"/>
      <c r="H76" s="61"/>
      <c r="I76" s="61"/>
    </row>
    <row r="77" spans="1:9" ht="12.75">
      <c r="A77" s="25"/>
      <c r="B77" s="18"/>
      <c r="D77" s="26"/>
      <c r="E77" s="61"/>
      <c r="F77" s="61"/>
      <c r="G77" s="61"/>
      <c r="H77" s="61"/>
      <c r="I77" s="61"/>
    </row>
    <row r="78" spans="1:11" s="38" customFormat="1" ht="12.75">
      <c r="A78" s="38" t="s">
        <v>82</v>
      </c>
      <c r="D78" s="39"/>
      <c r="E78" s="39"/>
      <c r="F78" s="39"/>
      <c r="G78" s="39"/>
      <c r="H78" s="39"/>
      <c r="I78" s="39"/>
      <c r="J78" s="39"/>
      <c r="K78"/>
    </row>
    <row r="79" spans="1:11" ht="12.75">
      <c r="A79" s="40" t="s">
        <v>37</v>
      </c>
      <c r="B79" s="62"/>
      <c r="C79" s="40"/>
      <c r="D79" s="63">
        <f aca="true" t="shared" si="11" ref="D79:I79">+D50</f>
        <v>140832.93</v>
      </c>
      <c r="E79" s="63">
        <f t="shared" si="11"/>
        <v>149282.9058</v>
      </c>
      <c r="F79" s="63">
        <f t="shared" si="11"/>
        <v>154916.223</v>
      </c>
      <c r="G79" s="63">
        <f t="shared" si="11"/>
        <v>159141.2109</v>
      </c>
      <c r="H79" s="63">
        <f t="shared" si="11"/>
        <v>163366.19879999998</v>
      </c>
      <c r="I79" s="63">
        <f t="shared" si="11"/>
        <v>166182.85739999998</v>
      </c>
      <c r="K79" s="3"/>
    </row>
    <row r="80" spans="1:11" ht="12.75">
      <c r="A80" s="43" t="s">
        <v>38</v>
      </c>
      <c r="B80" s="34">
        <f>+$D$23</f>
        <v>0.175</v>
      </c>
      <c r="C80" s="35"/>
      <c r="D80" s="36">
        <f aca="true" t="shared" si="12" ref="D80:I80">+D79*$B$80</f>
        <v>24645.762749999998</v>
      </c>
      <c r="E80" s="36">
        <f t="shared" si="12"/>
        <v>26124.508515</v>
      </c>
      <c r="F80" s="36">
        <f t="shared" si="12"/>
        <v>27110.339024999997</v>
      </c>
      <c r="G80" s="36">
        <f t="shared" si="12"/>
        <v>27849.7119075</v>
      </c>
      <c r="H80" s="36">
        <f t="shared" si="12"/>
        <v>28589.084789999997</v>
      </c>
      <c r="I80" s="36">
        <f t="shared" si="12"/>
        <v>29082.000044999993</v>
      </c>
      <c r="J80" s="44"/>
      <c r="K80" s="64"/>
    </row>
    <row r="81" spans="1:10" s="50" customFormat="1" ht="12.75">
      <c r="A81" s="45" t="s">
        <v>39</v>
      </c>
      <c r="B81" s="46">
        <f>+$D$22</f>
        <v>0</v>
      </c>
      <c r="C81" s="47"/>
      <c r="D81" s="48">
        <f aca="true" t="shared" si="13" ref="D81:I81">+D87*B81</f>
        <v>0</v>
      </c>
      <c r="E81" s="48">
        <f t="shared" si="13"/>
        <v>0</v>
      </c>
      <c r="F81" s="48">
        <f t="shared" si="13"/>
        <v>0</v>
      </c>
      <c r="G81" s="48">
        <f t="shared" si="13"/>
        <v>0</v>
      </c>
      <c r="H81" s="48">
        <f t="shared" si="13"/>
        <v>0</v>
      </c>
      <c r="I81" s="48">
        <f t="shared" si="13"/>
        <v>0</v>
      </c>
      <c r="J81" s="44"/>
    </row>
    <row r="82" spans="1:10" ht="12.75">
      <c r="A82" s="51" t="s">
        <v>40</v>
      </c>
      <c r="B82" s="52"/>
      <c r="C82" s="52"/>
      <c r="D82" s="53">
        <f aca="true" t="shared" si="14" ref="D82:I82">SUM(D79:D81)</f>
        <v>165478.69275</v>
      </c>
      <c r="E82" s="53">
        <f t="shared" si="14"/>
        <v>175407.414315</v>
      </c>
      <c r="F82" s="53">
        <f t="shared" si="14"/>
        <v>182026.562025</v>
      </c>
      <c r="G82" s="53">
        <f t="shared" si="14"/>
        <v>186990.9228075</v>
      </c>
      <c r="H82" s="53">
        <f t="shared" si="14"/>
        <v>191955.28358999998</v>
      </c>
      <c r="I82" s="53">
        <f t="shared" si="14"/>
        <v>195264.85744499997</v>
      </c>
      <c r="J82" s="44"/>
    </row>
    <row r="83" spans="1:10" ht="12.75">
      <c r="A83" s="43" t="s">
        <v>41</v>
      </c>
      <c r="B83" s="54">
        <f>+$D$27</f>
        <v>19</v>
      </c>
      <c r="C83" s="54"/>
      <c r="D83" s="55">
        <f aca="true" t="shared" si="15" ref="D83:I83">+D79*$D$15*$B83</f>
        <v>24082.431029999996</v>
      </c>
      <c r="E83" s="55">
        <f t="shared" si="15"/>
        <v>25527.376891800002</v>
      </c>
      <c r="F83" s="55">
        <f t="shared" si="15"/>
        <v>26490.674133</v>
      </c>
      <c r="G83" s="55">
        <f t="shared" si="15"/>
        <v>27213.147063899996</v>
      </c>
      <c r="H83" s="55">
        <f t="shared" si="15"/>
        <v>27935.619994799996</v>
      </c>
      <c r="I83" s="55">
        <f t="shared" si="15"/>
        <v>28417.268615399997</v>
      </c>
      <c r="J83" s="44"/>
    </row>
    <row r="84" spans="1:10" ht="13.5" thickBot="1">
      <c r="A84" s="56"/>
      <c r="B84" s="40"/>
      <c r="C84" s="40"/>
      <c r="D84" s="65">
        <f aca="true" t="shared" si="16" ref="D84:I84">SUM(D82:D83)</f>
        <v>189561.12378</v>
      </c>
      <c r="E84" s="65">
        <f t="shared" si="16"/>
        <v>200934.7912068</v>
      </c>
      <c r="F84" s="65">
        <f t="shared" si="16"/>
        <v>208517.23615799999</v>
      </c>
      <c r="G84" s="65">
        <f t="shared" si="16"/>
        <v>214204.0698714</v>
      </c>
      <c r="H84" s="65">
        <f t="shared" si="16"/>
        <v>219890.90358479996</v>
      </c>
      <c r="I84" s="65">
        <f t="shared" si="16"/>
        <v>223682.12606039998</v>
      </c>
      <c r="J84" s="44"/>
    </row>
    <row r="85" spans="1:10" ht="13.5" thickTop="1">
      <c r="A85" s="56"/>
      <c r="B85" s="40"/>
      <c r="C85" s="40"/>
      <c r="D85" s="66"/>
      <c r="E85" s="66"/>
      <c r="F85" s="66"/>
      <c r="G85" s="66"/>
      <c r="H85" s="66"/>
      <c r="I85" s="66"/>
      <c r="J85" s="44"/>
    </row>
    <row r="86" spans="1:11" ht="12.75">
      <c r="A86" s="40" t="s">
        <v>42</v>
      </c>
      <c r="B86" s="40"/>
      <c r="C86" s="40"/>
      <c r="D86" s="58">
        <f aca="true" t="shared" si="17" ref="D86:I86">+(D79+D80)*$D$12</f>
        <v>1060.7608509615384</v>
      </c>
      <c r="E86" s="58">
        <f t="shared" si="17"/>
        <v>1124.4065020192306</v>
      </c>
      <c r="F86" s="58">
        <f t="shared" si="17"/>
        <v>1166.8369360576921</v>
      </c>
      <c r="G86" s="58">
        <f t="shared" si="17"/>
        <v>1198.6597615865385</v>
      </c>
      <c r="H86" s="58">
        <f t="shared" si="17"/>
        <v>1230.4825871153844</v>
      </c>
      <c r="I86" s="58">
        <f t="shared" si="17"/>
        <v>1251.6978041346151</v>
      </c>
      <c r="K86" s="44"/>
    </row>
    <row r="87" spans="1:11" ht="12.75">
      <c r="A87" s="43" t="s">
        <v>44</v>
      </c>
      <c r="B87" s="43"/>
      <c r="C87" s="43"/>
      <c r="D87" s="36">
        <f aca="true" t="shared" si="18" ref="D87:I87">+D79*$D$13</f>
        <v>1605.495402</v>
      </c>
      <c r="E87" s="36">
        <f t="shared" si="18"/>
        <v>1701.82512612</v>
      </c>
      <c r="F87" s="36">
        <f t="shared" si="18"/>
        <v>1766.0449422000002</v>
      </c>
      <c r="G87" s="36">
        <f t="shared" si="18"/>
        <v>1814.20980426</v>
      </c>
      <c r="H87" s="36">
        <f t="shared" si="18"/>
        <v>1862.37466632</v>
      </c>
      <c r="I87" s="36">
        <f t="shared" si="18"/>
        <v>1894.48457436</v>
      </c>
      <c r="K87" s="44"/>
    </row>
    <row r="88" spans="1:11" ht="12.75">
      <c r="A88" s="43" t="s">
        <v>46</v>
      </c>
      <c r="B88" s="43"/>
      <c r="C88" s="43"/>
      <c r="D88" s="36">
        <f aca="true" t="shared" si="19" ref="D88:I88">+D79*$D$14</f>
        <v>2211.0770009999997</v>
      </c>
      <c r="E88" s="36">
        <f t="shared" si="19"/>
        <v>2343.74162106</v>
      </c>
      <c r="F88" s="36">
        <f t="shared" si="19"/>
        <v>2432.1847011</v>
      </c>
      <c r="G88" s="36">
        <f t="shared" si="19"/>
        <v>2498.51701113</v>
      </c>
      <c r="H88" s="36">
        <f t="shared" si="19"/>
        <v>2564.8493211599994</v>
      </c>
      <c r="I88" s="36">
        <f t="shared" si="19"/>
        <v>2609.0708611799996</v>
      </c>
      <c r="K88" s="3"/>
    </row>
    <row r="89" spans="1:9" ht="12.75">
      <c r="A89" s="45" t="s">
        <v>9</v>
      </c>
      <c r="B89" s="45"/>
      <c r="C89" s="45"/>
      <c r="D89" s="59">
        <f aca="true" t="shared" si="20" ref="D89:I89">+D79*$D$15</f>
        <v>1267.4963699999998</v>
      </c>
      <c r="E89" s="59">
        <f t="shared" si="20"/>
        <v>1343.5461522</v>
      </c>
      <c r="F89" s="59">
        <f t="shared" si="20"/>
        <v>1394.246007</v>
      </c>
      <c r="G89" s="59">
        <f t="shared" si="20"/>
        <v>1432.2708980999998</v>
      </c>
      <c r="H89" s="59">
        <f t="shared" si="20"/>
        <v>1470.2957891999997</v>
      </c>
      <c r="I89" s="59">
        <f t="shared" si="20"/>
        <v>1495.6457165999998</v>
      </c>
    </row>
    <row r="90" spans="1:9" ht="12.75">
      <c r="A90" s="60"/>
      <c r="B90" s="60"/>
      <c r="C90" s="37"/>
      <c r="D90" s="67">
        <f aca="true" t="shared" si="21" ref="D90:I90">D87/D86</f>
        <v>1.513531914893617</v>
      </c>
      <c r="E90" s="67">
        <f t="shared" si="21"/>
        <v>1.5135319148936173</v>
      </c>
      <c r="F90" s="67">
        <f t="shared" si="21"/>
        <v>1.5135319148936175</v>
      </c>
      <c r="G90" s="67">
        <f t="shared" si="21"/>
        <v>1.513531914893617</v>
      </c>
      <c r="H90" s="67">
        <f t="shared" si="21"/>
        <v>1.5135319148936173</v>
      </c>
      <c r="I90" s="67">
        <f t="shared" si="21"/>
        <v>1.5135319148936173</v>
      </c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3" spans="1:9" ht="12.75">
      <c r="A93" s="60"/>
      <c r="B93" s="60"/>
      <c r="C93" s="37"/>
      <c r="D93" s="67"/>
      <c r="E93" s="67"/>
      <c r="F93" s="67"/>
      <c r="G93" s="67"/>
      <c r="H93" s="67"/>
      <c r="I93" s="67"/>
    </row>
    <row r="94" spans="1:9" ht="12.75">
      <c r="A94" s="60"/>
      <c r="B94" s="60"/>
      <c r="C94" s="37"/>
      <c r="D94" s="67"/>
      <c r="E94" s="67"/>
      <c r="F94" s="67"/>
      <c r="G94" s="67"/>
      <c r="H94" s="67"/>
      <c r="I94" s="67"/>
    </row>
    <row r="95" spans="1:9" ht="12.75">
      <c r="A95" s="27" t="s">
        <v>47</v>
      </c>
      <c r="B95" s="68"/>
      <c r="C95" s="37"/>
      <c r="D95" s="37">
        <f aca="true" t="shared" si="22" ref="D95:I96">D86*0.2</f>
        <v>212.1521701923077</v>
      </c>
      <c r="E95" s="37">
        <f t="shared" si="22"/>
        <v>224.88130040384613</v>
      </c>
      <c r="F95" s="37">
        <f t="shared" si="22"/>
        <v>233.36738721153844</v>
      </c>
      <c r="G95" s="37">
        <f t="shared" si="22"/>
        <v>239.7319523173077</v>
      </c>
      <c r="H95" s="37">
        <f t="shared" si="22"/>
        <v>246.09651742307688</v>
      </c>
      <c r="I95" s="37">
        <f t="shared" si="22"/>
        <v>250.33956082692305</v>
      </c>
    </row>
    <row r="96" spans="1:9" ht="12.75">
      <c r="A96" s="27" t="s">
        <v>48</v>
      </c>
      <c r="B96" s="68"/>
      <c r="C96" s="37"/>
      <c r="D96" s="37">
        <f t="shared" si="22"/>
        <v>321.09908040000005</v>
      </c>
      <c r="E96" s="37">
        <f t="shared" si="22"/>
        <v>340.365025224</v>
      </c>
      <c r="F96" s="37">
        <f t="shared" si="22"/>
        <v>353.20898844000004</v>
      </c>
      <c r="G96" s="37">
        <f t="shared" si="22"/>
        <v>362.84196085200006</v>
      </c>
      <c r="H96" s="37">
        <f t="shared" si="22"/>
        <v>372.474933264</v>
      </c>
      <c r="I96" s="37">
        <f t="shared" si="22"/>
        <v>378.896914872</v>
      </c>
    </row>
    <row r="97" spans="1:9" ht="12.75">
      <c r="A97" s="33" t="s">
        <v>49</v>
      </c>
      <c r="B97" s="34">
        <v>0.1444</v>
      </c>
      <c r="C97" s="35"/>
      <c r="D97" s="36">
        <f>(D79*B97)</f>
        <v>20336.275092</v>
      </c>
      <c r="E97" s="36">
        <f>E79*B97</f>
        <v>21556.45159752</v>
      </c>
      <c r="F97" s="36">
        <f>F79*B97</f>
        <v>22369.9026012</v>
      </c>
      <c r="G97" s="36">
        <f>G79*B97</f>
        <v>22979.99085396</v>
      </c>
      <c r="H97" s="36">
        <f>H79*B97</f>
        <v>23590.079106719997</v>
      </c>
      <c r="I97" s="36">
        <f>I79*B97</f>
        <v>23996.804608559996</v>
      </c>
    </row>
    <row r="98" spans="1:9" ht="12.75">
      <c r="A98" s="33" t="s">
        <v>83</v>
      </c>
      <c r="B98" s="60"/>
      <c r="C98" s="37"/>
      <c r="D98" s="3">
        <f aca="true" t="shared" si="23" ref="D98:I98">+D58-(D55/156)</f>
        <v>523.9707216153847</v>
      </c>
      <c r="E98" s="3">
        <f t="shared" si="23"/>
        <v>555.4089649123077</v>
      </c>
      <c r="F98" s="3">
        <f t="shared" si="23"/>
        <v>576.3677937769232</v>
      </c>
      <c r="G98" s="3">
        <f t="shared" si="23"/>
        <v>592.0869154253846</v>
      </c>
      <c r="H98" s="3">
        <f t="shared" si="23"/>
        <v>607.8060370738463</v>
      </c>
      <c r="I98" s="3">
        <f t="shared" si="23"/>
        <v>618.285451506154</v>
      </c>
    </row>
    <row r="99" spans="1:9" ht="12.75">
      <c r="A99" s="33" t="s">
        <v>84</v>
      </c>
      <c r="D99" s="37">
        <f aca="true" t="shared" si="24" ref="D99:I99">D87-(D84/156)</f>
        <v>390.3599931538463</v>
      </c>
      <c r="E99" s="37">
        <f t="shared" si="24"/>
        <v>413.781592743077</v>
      </c>
      <c r="F99" s="37">
        <f t="shared" si="24"/>
        <v>429.39599246923103</v>
      </c>
      <c r="G99" s="37">
        <f t="shared" si="24"/>
        <v>441.1067922638463</v>
      </c>
      <c r="H99" s="37">
        <f t="shared" si="24"/>
        <v>452.81759205846174</v>
      </c>
      <c r="I99" s="37">
        <f t="shared" si="24"/>
        <v>460.6247919215384</v>
      </c>
    </row>
    <row r="100" spans="1:9" ht="12.75">
      <c r="A100" s="33" t="s">
        <v>85</v>
      </c>
      <c r="D100" s="3">
        <f aca="true" t="shared" si="25" ref="D100:I100">+D114-(D111/156)</f>
        <v>188.6800151923078</v>
      </c>
      <c r="E100" s="3">
        <f t="shared" si="25"/>
        <v>200.00081610384632</v>
      </c>
      <c r="F100" s="3">
        <f t="shared" si="25"/>
        <v>207.54801671153882</v>
      </c>
      <c r="G100" s="3">
        <f t="shared" si="25"/>
        <v>213.20841716730774</v>
      </c>
      <c r="H100" s="3">
        <f t="shared" si="25"/>
        <v>218.86881762307735</v>
      </c>
      <c r="I100" s="3">
        <f t="shared" si="25"/>
        <v>222.64241792692314</v>
      </c>
    </row>
    <row r="101" spans="1:9" ht="12.75">
      <c r="A101" s="60"/>
      <c r="B101" s="60"/>
      <c r="C101" s="37"/>
      <c r="D101" s="67"/>
      <c r="E101" s="67"/>
      <c r="F101" s="67"/>
      <c r="G101" s="67"/>
      <c r="H101" s="67"/>
      <c r="I101" s="67"/>
    </row>
    <row r="102" spans="1:9" ht="12.75">
      <c r="A102" s="60"/>
      <c r="B102" s="60"/>
      <c r="C102" s="37"/>
      <c r="D102" s="67"/>
      <c r="E102" s="67"/>
      <c r="F102" s="67"/>
      <c r="G102" s="67"/>
      <c r="H102" s="67"/>
      <c r="I102" s="67"/>
    </row>
    <row r="104" ht="12.75">
      <c r="I104" s="36"/>
    </row>
    <row r="105" spans="1:9" ht="12.75">
      <c r="A105" s="38" t="s">
        <v>93</v>
      </c>
      <c r="B105" s="38"/>
      <c r="C105" s="38"/>
      <c r="D105" s="39"/>
      <c r="E105" s="39"/>
      <c r="F105" s="39"/>
      <c r="G105" s="39"/>
      <c r="H105" s="39"/>
      <c r="I105" s="39"/>
    </row>
    <row r="106" spans="1:9" ht="12.75">
      <c r="A106" s="40" t="s">
        <v>37</v>
      </c>
      <c r="B106" s="62"/>
      <c r="C106" s="40"/>
      <c r="D106" s="63">
        <f>136731*1.03</f>
        <v>140832.93</v>
      </c>
      <c r="E106" s="63">
        <f>+E79</f>
        <v>149282.9058</v>
      </c>
      <c r="F106" s="63">
        <f>+F79</f>
        <v>154916.223</v>
      </c>
      <c r="G106" s="63">
        <f>+G79</f>
        <v>159141.2109</v>
      </c>
      <c r="H106" s="63">
        <f>+H79</f>
        <v>163366.19879999998</v>
      </c>
      <c r="I106" s="63">
        <f>+I79</f>
        <v>166182.85739999998</v>
      </c>
    </row>
    <row r="107" spans="1:9" ht="12.75">
      <c r="A107" s="43" t="s">
        <v>38</v>
      </c>
      <c r="B107" s="34">
        <f>+$D$24</f>
        <v>0.4074</v>
      </c>
      <c r="C107" s="35"/>
      <c r="D107" s="36">
        <f aca="true" t="shared" si="26" ref="D107:I107">+D106*$B$107</f>
        <v>57375.335682</v>
      </c>
      <c r="E107" s="36">
        <f t="shared" si="26"/>
        <v>60817.85582292</v>
      </c>
      <c r="F107" s="36">
        <f t="shared" si="26"/>
        <v>63112.8692502</v>
      </c>
      <c r="G107" s="36">
        <f t="shared" si="26"/>
        <v>64834.12932066</v>
      </c>
      <c r="H107" s="36">
        <f t="shared" si="26"/>
        <v>66555.38939111998</v>
      </c>
      <c r="I107" s="36">
        <f t="shared" si="26"/>
        <v>67702.89610475999</v>
      </c>
    </row>
    <row r="108" spans="1:9" ht="12.75">
      <c r="A108" s="45" t="s">
        <v>39</v>
      </c>
      <c r="B108" s="46">
        <f>+$D$22</f>
        <v>0</v>
      </c>
      <c r="C108" s="47"/>
      <c r="D108" s="48">
        <f aca="true" t="shared" si="27" ref="D108:I108">+D114*B108</f>
        <v>0</v>
      </c>
      <c r="E108" s="48">
        <f t="shared" si="27"/>
        <v>0</v>
      </c>
      <c r="F108" s="48">
        <f t="shared" si="27"/>
        <v>0</v>
      </c>
      <c r="G108" s="48">
        <f t="shared" si="27"/>
        <v>0</v>
      </c>
      <c r="H108" s="48">
        <f t="shared" si="27"/>
        <v>0</v>
      </c>
      <c r="I108" s="48">
        <f t="shared" si="27"/>
        <v>0</v>
      </c>
    </row>
    <row r="109" spans="1:9" ht="12.75">
      <c r="A109" s="51" t="s">
        <v>40</v>
      </c>
      <c r="B109" s="52"/>
      <c r="C109" s="52"/>
      <c r="D109" s="53">
        <f aca="true" t="shared" si="28" ref="D109:I109">SUM(D106:D108)</f>
        <v>198208.265682</v>
      </c>
      <c r="E109" s="53">
        <f t="shared" si="28"/>
        <v>210100.76162292</v>
      </c>
      <c r="F109" s="53">
        <f t="shared" si="28"/>
        <v>218029.0922502</v>
      </c>
      <c r="G109" s="53">
        <f t="shared" si="28"/>
        <v>223975.34022066</v>
      </c>
      <c r="H109" s="53">
        <f t="shared" si="28"/>
        <v>229921.58819111995</v>
      </c>
      <c r="I109" s="53">
        <f t="shared" si="28"/>
        <v>233885.75350475998</v>
      </c>
    </row>
    <row r="110" spans="1:9" ht="12.75">
      <c r="A110" s="43" t="s">
        <v>41</v>
      </c>
      <c r="B110" s="54">
        <f>+$D$28</f>
        <v>18</v>
      </c>
      <c r="C110" s="54"/>
      <c r="D110" s="55">
        <f aca="true" t="shared" si="29" ref="D110:I110">+D106*$D$15*$B110</f>
        <v>22814.93466</v>
      </c>
      <c r="E110" s="55">
        <f t="shared" si="29"/>
        <v>24183.830739600002</v>
      </c>
      <c r="F110" s="55">
        <f t="shared" si="29"/>
        <v>25096.428126</v>
      </c>
      <c r="G110" s="55">
        <f t="shared" si="29"/>
        <v>25780.876165799997</v>
      </c>
      <c r="H110" s="55">
        <f t="shared" si="29"/>
        <v>26465.324205599994</v>
      </c>
      <c r="I110" s="55">
        <f t="shared" si="29"/>
        <v>26921.622898799997</v>
      </c>
    </row>
    <row r="111" spans="1:9" ht="13.5" thickBot="1">
      <c r="A111" s="56"/>
      <c r="B111" s="40"/>
      <c r="C111" s="40"/>
      <c r="D111" s="65">
        <f aca="true" t="shared" si="30" ref="D111:I111">SUM(D109:D110)</f>
        <v>221023.200342</v>
      </c>
      <c r="E111" s="65">
        <f t="shared" si="30"/>
        <v>234284.59236252</v>
      </c>
      <c r="F111" s="65">
        <f t="shared" si="30"/>
        <v>243125.52037619997</v>
      </c>
      <c r="G111" s="65">
        <f t="shared" si="30"/>
        <v>249756.21638646</v>
      </c>
      <c r="H111" s="65">
        <f t="shared" si="30"/>
        <v>256386.91239671994</v>
      </c>
      <c r="I111" s="65">
        <f t="shared" si="30"/>
        <v>260807.37640356</v>
      </c>
    </row>
    <row r="112" spans="1:9" ht="13.5" thickTop="1">
      <c r="A112" s="56"/>
      <c r="B112" s="40"/>
      <c r="C112" s="40"/>
      <c r="D112" s="66"/>
      <c r="E112" s="66"/>
      <c r="F112" s="66"/>
      <c r="G112" s="66"/>
      <c r="H112" s="66"/>
      <c r="I112" s="66"/>
    </row>
    <row r="113" spans="1:9" ht="12.75">
      <c r="A113" s="40" t="s">
        <v>42</v>
      </c>
      <c r="B113" s="40"/>
      <c r="C113" s="40"/>
      <c r="D113" s="58">
        <f aca="true" t="shared" si="31" ref="D113:I113">+(D106+D107)*$D$12</f>
        <v>1270.5658056538462</v>
      </c>
      <c r="E113" s="58">
        <f t="shared" si="31"/>
        <v>1346.7997539930768</v>
      </c>
      <c r="F113" s="58">
        <f t="shared" si="31"/>
        <v>1397.6223862192307</v>
      </c>
      <c r="G113" s="58">
        <f t="shared" si="31"/>
        <v>1435.739360388846</v>
      </c>
      <c r="H113" s="58">
        <f t="shared" si="31"/>
        <v>1473.8563345584612</v>
      </c>
      <c r="I113" s="58">
        <f t="shared" si="31"/>
        <v>1499.2676506715384</v>
      </c>
    </row>
    <row r="114" spans="1:9" ht="12.75">
      <c r="A114" s="43" t="s">
        <v>44</v>
      </c>
      <c r="B114" s="43"/>
      <c r="C114" s="43"/>
      <c r="D114" s="36">
        <f aca="true" t="shared" si="32" ref="D114:I114">+D106*$D$13</f>
        <v>1605.495402</v>
      </c>
      <c r="E114" s="36">
        <f t="shared" si="32"/>
        <v>1701.82512612</v>
      </c>
      <c r="F114" s="36">
        <f t="shared" si="32"/>
        <v>1766.0449422000002</v>
      </c>
      <c r="G114" s="36">
        <f t="shared" si="32"/>
        <v>1814.20980426</v>
      </c>
      <c r="H114" s="36">
        <f t="shared" si="32"/>
        <v>1862.37466632</v>
      </c>
      <c r="I114" s="36">
        <f t="shared" si="32"/>
        <v>1894.48457436</v>
      </c>
    </row>
    <row r="115" spans="1:9" ht="12.75">
      <c r="A115" s="43" t="s">
        <v>46</v>
      </c>
      <c r="B115" s="43"/>
      <c r="C115" s="43"/>
      <c r="D115" s="36">
        <f aca="true" t="shared" si="33" ref="D115:I115">+D106*$D$14</f>
        <v>2211.0770009999997</v>
      </c>
      <c r="E115" s="36">
        <f t="shared" si="33"/>
        <v>2343.74162106</v>
      </c>
      <c r="F115" s="36">
        <f t="shared" si="33"/>
        <v>2432.1847011</v>
      </c>
      <c r="G115" s="36">
        <f t="shared" si="33"/>
        <v>2498.51701113</v>
      </c>
      <c r="H115" s="36">
        <f t="shared" si="33"/>
        <v>2564.8493211599994</v>
      </c>
      <c r="I115" s="36">
        <f t="shared" si="33"/>
        <v>2609.0708611799996</v>
      </c>
    </row>
    <row r="116" spans="1:9" ht="12.75">
      <c r="A116" s="45" t="s">
        <v>9</v>
      </c>
      <c r="B116" s="45"/>
      <c r="C116" s="45"/>
      <c r="D116" s="59">
        <f aca="true" t="shared" si="34" ref="D116:I116">+D106*$D$15</f>
        <v>1267.4963699999998</v>
      </c>
      <c r="E116" s="59">
        <f t="shared" si="34"/>
        <v>1343.5461522</v>
      </c>
      <c r="F116" s="59">
        <f t="shared" si="34"/>
        <v>1394.246007</v>
      </c>
      <c r="G116" s="59">
        <f t="shared" si="34"/>
        <v>1432.2708980999998</v>
      </c>
      <c r="H116" s="59">
        <f t="shared" si="34"/>
        <v>1470.2957891999997</v>
      </c>
      <c r="I116" s="59">
        <f t="shared" si="34"/>
        <v>1495.6457165999998</v>
      </c>
    </row>
    <row r="117" spans="4:9" ht="12.75">
      <c r="D117" s="102">
        <f aca="true" t="shared" si="35" ref="D117:I117">+D114/D113</f>
        <v>1.2636066505613188</v>
      </c>
      <c r="E117" s="102">
        <f t="shared" si="35"/>
        <v>1.2636066505613188</v>
      </c>
      <c r="F117" s="102">
        <f t="shared" si="35"/>
        <v>1.2636066505613188</v>
      </c>
      <c r="G117" s="102">
        <f t="shared" si="35"/>
        <v>1.2636066505613188</v>
      </c>
      <c r="H117" s="102">
        <f t="shared" si="35"/>
        <v>1.263606650561319</v>
      </c>
      <c r="I117" s="102">
        <f t="shared" si="35"/>
        <v>1.2636066505613188</v>
      </c>
    </row>
    <row r="119" spans="1:9" ht="12.75">
      <c r="A119" s="27" t="s">
        <v>47</v>
      </c>
      <c r="B119" s="68"/>
      <c r="C119" s="37"/>
      <c r="D119" s="37">
        <f aca="true" t="shared" si="36" ref="D119:I122">+D95</f>
        <v>212.1521701923077</v>
      </c>
      <c r="E119" s="37">
        <f t="shared" si="36"/>
        <v>224.88130040384613</v>
      </c>
      <c r="F119" s="37">
        <f t="shared" si="36"/>
        <v>233.36738721153844</v>
      </c>
      <c r="G119" s="37">
        <f t="shared" si="36"/>
        <v>239.7319523173077</v>
      </c>
      <c r="H119" s="37">
        <f t="shared" si="36"/>
        <v>246.09651742307688</v>
      </c>
      <c r="I119" s="37">
        <f t="shared" si="36"/>
        <v>250.33956082692305</v>
      </c>
    </row>
    <row r="120" spans="1:9" ht="12.75">
      <c r="A120" s="27" t="s">
        <v>48</v>
      </c>
      <c r="B120" s="68"/>
      <c r="C120" s="37"/>
      <c r="D120" s="37">
        <f t="shared" si="36"/>
        <v>321.09908040000005</v>
      </c>
      <c r="E120" s="37">
        <f t="shared" si="36"/>
        <v>340.365025224</v>
      </c>
      <c r="F120" s="37">
        <f t="shared" si="36"/>
        <v>353.20898844000004</v>
      </c>
      <c r="G120" s="37">
        <f t="shared" si="36"/>
        <v>362.84196085200006</v>
      </c>
      <c r="H120" s="37">
        <f t="shared" si="36"/>
        <v>372.474933264</v>
      </c>
      <c r="I120" s="37">
        <f t="shared" si="36"/>
        <v>378.896914872</v>
      </c>
    </row>
    <row r="121" spans="1:9" ht="12.75">
      <c r="A121" s="33" t="s">
        <v>49</v>
      </c>
      <c r="B121" s="34">
        <v>0.1444</v>
      </c>
      <c r="C121" s="35"/>
      <c r="D121" s="37">
        <f t="shared" si="36"/>
        <v>20336.275092</v>
      </c>
      <c r="E121" s="37">
        <f t="shared" si="36"/>
        <v>21556.45159752</v>
      </c>
      <c r="F121" s="37">
        <f t="shared" si="36"/>
        <v>22369.9026012</v>
      </c>
      <c r="G121" s="37">
        <f t="shared" si="36"/>
        <v>22979.99085396</v>
      </c>
      <c r="H121" s="37">
        <f t="shared" si="36"/>
        <v>23590.079106719997</v>
      </c>
      <c r="I121" s="37">
        <f t="shared" si="36"/>
        <v>23996.804608559996</v>
      </c>
    </row>
    <row r="122" spans="1:9" ht="12.75">
      <c r="A122" s="33" t="s">
        <v>83</v>
      </c>
      <c r="B122" s="60"/>
      <c r="C122" s="37"/>
      <c r="D122" s="37">
        <f t="shared" si="36"/>
        <v>523.9707216153847</v>
      </c>
      <c r="E122" s="37">
        <f t="shared" si="36"/>
        <v>555.4089649123077</v>
      </c>
      <c r="F122" s="37">
        <f t="shared" si="36"/>
        <v>576.3677937769232</v>
      </c>
      <c r="G122" s="37">
        <f t="shared" si="36"/>
        <v>592.0869154253846</v>
      </c>
      <c r="H122" s="37">
        <f t="shared" si="36"/>
        <v>607.8060370738463</v>
      </c>
      <c r="I122" s="37">
        <f t="shared" si="36"/>
        <v>618.285451506154</v>
      </c>
    </row>
    <row r="123" spans="1:9" ht="12.75">
      <c r="A123" s="33" t="s">
        <v>84</v>
      </c>
      <c r="D123" s="37">
        <f aca="true" t="shared" si="37" ref="D123:I123">+D99</f>
        <v>390.3599931538463</v>
      </c>
      <c r="E123" s="37">
        <f t="shared" si="37"/>
        <v>413.781592743077</v>
      </c>
      <c r="F123" s="37">
        <f t="shared" si="37"/>
        <v>429.39599246923103</v>
      </c>
      <c r="G123" s="37">
        <f t="shared" si="37"/>
        <v>441.1067922638463</v>
      </c>
      <c r="H123" s="37">
        <f t="shared" si="37"/>
        <v>452.81759205846174</v>
      </c>
      <c r="I123" s="37">
        <f t="shared" si="37"/>
        <v>460.6247919215384</v>
      </c>
    </row>
    <row r="124" spans="1:9" ht="12.75">
      <c r="A124" s="33" t="s">
        <v>85</v>
      </c>
      <c r="D124" s="37">
        <f aca="true" t="shared" si="38" ref="D124:I124">+D100</f>
        <v>188.6800151923078</v>
      </c>
      <c r="E124" s="37">
        <f t="shared" si="38"/>
        <v>200.00081610384632</v>
      </c>
      <c r="F124" s="37">
        <f t="shared" si="38"/>
        <v>207.54801671153882</v>
      </c>
      <c r="G124" s="37">
        <f t="shared" si="38"/>
        <v>213.20841716730774</v>
      </c>
      <c r="H124" s="37">
        <f t="shared" si="38"/>
        <v>218.86881762307735</v>
      </c>
      <c r="I124" s="37">
        <f t="shared" si="38"/>
        <v>222.64241792692314</v>
      </c>
    </row>
  </sheetData>
  <sheetProtection password="CC79" sheet="1" formatCells="0" formatColumns="0" formatRows="0" insertColumns="0" insertRows="0" insertHyperlinks="0" deleteColumns="0" deleteRows="0" autoFilter="0" pivotTables="0"/>
  <mergeCells count="1">
    <mergeCell ref="B47:C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48"/>
  <sheetViews>
    <sheetView zoomScalePageLayoutView="0" workbookViewId="0" topLeftCell="A4">
      <selection activeCell="D28" sqref="D28"/>
    </sheetView>
  </sheetViews>
  <sheetFormatPr defaultColWidth="9.140625" defaultRowHeight="12.75"/>
  <cols>
    <col min="2" max="2" width="14.28125" style="0" customWidth="1"/>
    <col min="3" max="3" width="12.57421875" style="0" customWidth="1"/>
    <col min="4" max="4" width="11.421875" style="0" customWidth="1"/>
    <col min="9" max="9" width="14.140625" style="0" customWidth="1"/>
    <col min="10" max="10" width="12.421875" style="0" customWidth="1"/>
  </cols>
  <sheetData>
    <row r="1" spans="2:8" ht="12.75">
      <c r="B1" s="50"/>
      <c r="C1" s="50"/>
      <c r="D1" s="50"/>
      <c r="E1" s="50"/>
      <c r="F1" s="50"/>
      <c r="G1" s="50"/>
      <c r="H1" s="50"/>
    </row>
    <row r="2" spans="2:8" ht="13.5" thickBot="1">
      <c r="B2" s="69"/>
      <c r="C2" s="50"/>
      <c r="D2" s="50"/>
      <c r="E2" s="50"/>
      <c r="F2" s="50"/>
      <c r="G2" s="50"/>
      <c r="H2" s="50"/>
    </row>
    <row r="3" spans="2:8" ht="12.75">
      <c r="B3" s="70" t="s">
        <v>50</v>
      </c>
      <c r="C3" s="71"/>
      <c r="D3" s="72"/>
      <c r="E3" s="72"/>
      <c r="F3" s="72"/>
      <c r="G3" s="72"/>
      <c r="H3" s="73" t="s">
        <v>51</v>
      </c>
    </row>
    <row r="4" spans="2:8" ht="12.75">
      <c r="B4" s="74"/>
      <c r="C4" s="50"/>
      <c r="D4" s="50"/>
      <c r="E4" s="50"/>
      <c r="F4" s="50"/>
      <c r="G4" s="50"/>
      <c r="H4" s="75"/>
    </row>
    <row r="5" spans="2:8" ht="12.75">
      <c r="B5" s="74" t="s">
        <v>52</v>
      </c>
      <c r="C5" s="50"/>
      <c r="D5" s="50"/>
      <c r="E5" s="50"/>
      <c r="F5" s="50"/>
      <c r="G5" s="50"/>
      <c r="H5" s="75"/>
    </row>
    <row r="6" spans="2:8" ht="13.5" thickBot="1">
      <c r="B6" s="74"/>
      <c r="C6" s="50"/>
      <c r="D6" s="50"/>
      <c r="E6" s="50"/>
      <c r="F6" s="50"/>
      <c r="G6" s="50"/>
      <c r="H6" s="75"/>
    </row>
    <row r="7" spans="2:8" ht="12.75">
      <c r="B7" s="76"/>
      <c r="C7" s="77"/>
      <c r="D7" s="77" t="s">
        <v>53</v>
      </c>
      <c r="E7" s="77" t="s">
        <v>54</v>
      </c>
      <c r="F7" s="77" t="s">
        <v>55</v>
      </c>
      <c r="G7" s="77" t="s">
        <v>56</v>
      </c>
      <c r="H7" s="78" t="s">
        <v>57</v>
      </c>
    </row>
    <row r="8" spans="2:8" ht="12.75">
      <c r="B8" s="79" t="s">
        <v>58</v>
      </c>
      <c r="C8" s="80" t="s">
        <v>59</v>
      </c>
      <c r="D8" s="80">
        <v>10</v>
      </c>
      <c r="E8" s="80">
        <v>8</v>
      </c>
      <c r="F8" s="80">
        <f>D8*E8</f>
        <v>80</v>
      </c>
      <c r="G8" s="80">
        <v>1</v>
      </c>
      <c r="H8" s="81">
        <f>G8*F8</f>
        <v>80</v>
      </c>
    </row>
    <row r="9" spans="2:8" ht="12.75">
      <c r="B9" s="79" t="s">
        <v>60</v>
      </c>
      <c r="C9" s="80" t="s">
        <v>61</v>
      </c>
      <c r="D9" s="80">
        <v>5</v>
      </c>
      <c r="E9" s="80">
        <v>8</v>
      </c>
      <c r="F9" s="80">
        <f>D9*E9</f>
        <v>40</v>
      </c>
      <c r="G9" s="80">
        <v>1.3</v>
      </c>
      <c r="H9" s="81">
        <f>G9*F9</f>
        <v>52</v>
      </c>
    </row>
    <row r="10" spans="2:8" ht="12.75">
      <c r="B10" s="79" t="s">
        <v>62</v>
      </c>
      <c r="C10" s="80" t="s">
        <v>63</v>
      </c>
      <c r="D10" s="80">
        <v>2</v>
      </c>
      <c r="E10" s="80">
        <v>12</v>
      </c>
      <c r="F10" s="80">
        <f>D10*E10</f>
        <v>24</v>
      </c>
      <c r="G10" s="80">
        <v>1.55</v>
      </c>
      <c r="H10" s="81">
        <f>G10*F10</f>
        <v>37.2</v>
      </c>
    </row>
    <row r="11" spans="2:8" ht="12.75">
      <c r="B11" s="79"/>
      <c r="C11" s="80"/>
      <c r="D11" s="80"/>
      <c r="E11" s="80"/>
      <c r="F11" s="80"/>
      <c r="G11" s="80"/>
      <c r="H11" s="81"/>
    </row>
    <row r="12" spans="2:8" ht="12.75">
      <c r="B12" s="79"/>
      <c r="C12" s="80"/>
      <c r="D12" s="80"/>
      <c r="E12" s="80"/>
      <c r="F12" s="80">
        <f>SUM(F8:F11)</f>
        <v>144</v>
      </c>
      <c r="G12" s="80"/>
      <c r="H12" s="81">
        <f>SUM(H8:H11)</f>
        <v>169.2</v>
      </c>
    </row>
    <row r="13" spans="2:10" ht="12.75">
      <c r="B13" s="79"/>
      <c r="C13" s="80"/>
      <c r="D13" s="80"/>
      <c r="E13" s="80" t="s">
        <v>64</v>
      </c>
      <c r="F13" s="80">
        <v>4</v>
      </c>
      <c r="G13" s="80"/>
      <c r="H13" s="81"/>
      <c r="J13" s="82"/>
    </row>
    <row r="14" spans="2:8" ht="13.5" thickBot="1">
      <c r="B14" s="83"/>
      <c r="C14" s="84"/>
      <c r="D14" s="84"/>
      <c r="E14" s="84" t="s">
        <v>65</v>
      </c>
      <c r="F14" s="84">
        <f>+F12/F13</f>
        <v>36</v>
      </c>
      <c r="G14" s="84"/>
      <c r="H14" s="85">
        <f>ROUND((H$12-F$12)/F$12,4)</f>
        <v>0.175</v>
      </c>
    </row>
    <row r="15" spans="2:8" ht="12.75">
      <c r="B15" s="74"/>
      <c r="C15" s="50"/>
      <c r="D15" s="50"/>
      <c r="E15" s="50"/>
      <c r="F15" s="50"/>
      <c r="G15" s="50"/>
      <c r="H15" s="75"/>
    </row>
    <row r="16" spans="2:8" ht="12.75">
      <c r="B16" s="74"/>
      <c r="C16" s="50"/>
      <c r="D16" s="50"/>
      <c r="E16" s="50"/>
      <c r="F16" s="50"/>
      <c r="G16" s="50"/>
      <c r="H16" s="86"/>
    </row>
    <row r="17" spans="2:16" ht="13.5" thickBot="1">
      <c r="B17" s="87"/>
      <c r="C17" s="88"/>
      <c r="D17" s="88"/>
      <c r="E17" s="88"/>
      <c r="F17" s="88"/>
      <c r="G17" s="88"/>
      <c r="H17" s="89"/>
      <c r="I17" s="50"/>
      <c r="J17" s="50"/>
      <c r="K17" s="50"/>
      <c r="L17" s="50"/>
      <c r="M17" s="50"/>
      <c r="N17" s="50"/>
      <c r="O17" s="50"/>
      <c r="P17" s="50"/>
    </row>
    <row r="18" spans="2:16" ht="12.7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2:16" ht="12.75">
      <c r="B19" s="90"/>
      <c r="C19" s="91"/>
      <c r="D19" s="50"/>
      <c r="E19" s="50"/>
      <c r="F19" s="50"/>
      <c r="G19" s="50"/>
      <c r="H19" s="50"/>
      <c r="I19" s="69"/>
      <c r="J19" s="69"/>
      <c r="K19" s="50"/>
      <c r="L19" s="50"/>
      <c r="M19" s="50"/>
      <c r="N19" s="50"/>
      <c r="O19" s="50"/>
      <c r="P19" s="50"/>
    </row>
    <row r="20" spans="2:16" ht="13.5" thickBot="1">
      <c r="B20" s="90"/>
      <c r="C20" s="9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2:16" ht="12.75">
      <c r="B21" s="92" t="s">
        <v>66</v>
      </c>
      <c r="C21" s="77"/>
      <c r="D21" s="93" t="s">
        <v>53</v>
      </c>
      <c r="E21" s="93" t="s">
        <v>54</v>
      </c>
      <c r="F21" s="93" t="s">
        <v>55</v>
      </c>
      <c r="G21" s="93" t="s">
        <v>56</v>
      </c>
      <c r="H21" s="94" t="s">
        <v>57</v>
      </c>
      <c r="I21" s="50"/>
      <c r="J21" s="50"/>
      <c r="K21" s="50"/>
      <c r="L21" s="50"/>
      <c r="M21" s="50"/>
      <c r="N21" s="50"/>
      <c r="O21" s="50"/>
      <c r="P21" s="50"/>
    </row>
    <row r="22" spans="2:16" ht="12.75">
      <c r="B22" s="95" t="s">
        <v>67</v>
      </c>
      <c r="C22" s="80"/>
      <c r="D22" s="80"/>
      <c r="E22" s="80"/>
      <c r="F22" s="80"/>
      <c r="G22" s="80"/>
      <c r="H22" s="81"/>
      <c r="I22" s="50"/>
      <c r="J22" s="50"/>
      <c r="K22" s="50"/>
      <c r="L22" s="50"/>
      <c r="M22" s="50"/>
      <c r="N22" s="50"/>
      <c r="O22" s="50"/>
      <c r="P22" s="50"/>
    </row>
    <row r="23" spans="2:16" ht="12.75">
      <c r="B23" s="79" t="s">
        <v>68</v>
      </c>
      <c r="C23" s="80"/>
      <c r="D23" s="80">
        <v>5</v>
      </c>
      <c r="E23" s="80">
        <v>8</v>
      </c>
      <c r="F23" s="80">
        <f>D23*E23</f>
        <v>40</v>
      </c>
      <c r="G23" s="80">
        <v>1</v>
      </c>
      <c r="H23" s="81">
        <f>G23*F23</f>
        <v>40</v>
      </c>
      <c r="J23" s="50"/>
      <c r="K23" s="50"/>
      <c r="L23" s="50"/>
      <c r="M23" s="50"/>
      <c r="N23" s="50"/>
      <c r="O23" s="50"/>
      <c r="P23" s="50"/>
    </row>
    <row r="24" spans="2:16" ht="12.75">
      <c r="B24" s="79" t="s">
        <v>68</v>
      </c>
      <c r="C24" s="80"/>
      <c r="D24" s="80">
        <v>5</v>
      </c>
      <c r="E24" s="80">
        <v>8</v>
      </c>
      <c r="F24" s="80">
        <f>D24*E24</f>
        <v>40</v>
      </c>
      <c r="G24" s="80">
        <v>1.2077</v>
      </c>
      <c r="H24" s="81">
        <f>G24*F24</f>
        <v>48.308</v>
      </c>
      <c r="I24" s="96"/>
      <c r="J24" s="50"/>
      <c r="K24" s="50"/>
      <c r="L24" s="50"/>
      <c r="M24" s="50"/>
      <c r="N24" s="50"/>
      <c r="O24" s="50"/>
      <c r="P24" s="50"/>
    </row>
    <row r="25" spans="2:16" ht="12.75">
      <c r="B25" s="79" t="s">
        <v>69</v>
      </c>
      <c r="C25" s="80"/>
      <c r="D25" s="80">
        <v>5</v>
      </c>
      <c r="E25" s="80">
        <v>8</v>
      </c>
      <c r="F25" s="80">
        <f>D25*E25</f>
        <v>40</v>
      </c>
      <c r="G25" s="80">
        <v>1.2077</v>
      </c>
      <c r="H25" s="81">
        <f>G25*F25</f>
        <v>48.308</v>
      </c>
      <c r="I25" s="50"/>
      <c r="J25" s="50"/>
      <c r="K25" s="50"/>
      <c r="L25" s="50"/>
      <c r="M25" s="50"/>
      <c r="N25" s="50"/>
      <c r="O25" s="50"/>
      <c r="P25" s="50"/>
    </row>
    <row r="26" spans="2:16" ht="12.75">
      <c r="B26" s="97" t="s">
        <v>70</v>
      </c>
      <c r="C26" s="80"/>
      <c r="D26" s="80">
        <v>2</v>
      </c>
      <c r="E26" s="80">
        <v>12</v>
      </c>
      <c r="F26" s="80">
        <f>D26*E26</f>
        <v>24</v>
      </c>
      <c r="G26" s="80">
        <v>1.2077</v>
      </c>
      <c r="H26" s="81">
        <f>G26*F26</f>
        <v>28.9848</v>
      </c>
      <c r="I26" s="50"/>
      <c r="J26" s="50"/>
      <c r="K26" s="50"/>
      <c r="L26" s="50"/>
      <c r="M26" s="50"/>
      <c r="N26" s="50"/>
      <c r="O26" s="50"/>
      <c r="P26" s="50"/>
    </row>
    <row r="27" spans="2:16" ht="12.75">
      <c r="B27" s="79"/>
      <c r="C27" s="80"/>
      <c r="D27" s="80"/>
      <c r="E27" s="80"/>
      <c r="F27" s="80">
        <f>SUM(F23:F26)</f>
        <v>144</v>
      </c>
      <c r="G27" s="80"/>
      <c r="H27" s="81">
        <f>SUM(H23:H26)</f>
        <v>165.6008</v>
      </c>
      <c r="I27" s="50"/>
      <c r="J27" s="50"/>
      <c r="K27" s="50"/>
      <c r="L27" s="50"/>
      <c r="M27" s="50"/>
      <c r="N27" s="50"/>
      <c r="O27" s="50"/>
      <c r="P27" s="50"/>
    </row>
    <row r="28" spans="2:16" ht="12.75">
      <c r="B28" s="79"/>
      <c r="C28" s="80"/>
      <c r="D28" s="80"/>
      <c r="E28" s="80" t="s">
        <v>64</v>
      </c>
      <c r="F28" s="80">
        <v>4</v>
      </c>
      <c r="G28" s="80"/>
      <c r="H28" s="81"/>
      <c r="I28" s="50"/>
      <c r="J28" s="50"/>
      <c r="K28" s="50"/>
      <c r="L28" s="50"/>
      <c r="M28" s="50"/>
      <c r="N28" s="50"/>
      <c r="O28" s="50"/>
      <c r="P28" s="50"/>
    </row>
    <row r="29" spans="2:16" ht="13.5" thickBot="1">
      <c r="B29" s="83"/>
      <c r="C29" s="84"/>
      <c r="D29" s="84"/>
      <c r="E29" s="84" t="s">
        <v>65</v>
      </c>
      <c r="F29" s="84">
        <f>+F27/F28</f>
        <v>36</v>
      </c>
      <c r="G29" s="84"/>
      <c r="H29" s="85">
        <f>ROUND((H$27-F$27)/F$27,4)</f>
        <v>0.15</v>
      </c>
      <c r="I29" s="50"/>
      <c r="J29" s="50"/>
      <c r="K29" s="50"/>
      <c r="L29" s="50"/>
      <c r="M29" s="50"/>
      <c r="N29" s="50"/>
      <c r="O29" s="50"/>
      <c r="P29" s="50"/>
    </row>
    <row r="30" spans="2:16" ht="12.75">
      <c r="B30" s="50"/>
      <c r="C30" s="50"/>
      <c r="D30" s="50"/>
      <c r="E30" s="50"/>
      <c r="F30" s="50"/>
      <c r="G30" s="50"/>
      <c r="H30" s="98"/>
      <c r="I30" s="50"/>
      <c r="J30" s="50"/>
      <c r="K30" s="50"/>
      <c r="L30" s="50"/>
      <c r="M30" s="50"/>
      <c r="N30" s="50"/>
      <c r="O30" s="50"/>
      <c r="P30" s="50"/>
    </row>
    <row r="31" spans="2:16" ht="12.75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2:16" ht="13.5" thickBot="1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</row>
    <row r="33" spans="2:16" ht="12.75">
      <c r="B33" s="70" t="s">
        <v>71</v>
      </c>
      <c r="C33" s="71"/>
      <c r="D33" s="72"/>
      <c r="E33" s="72"/>
      <c r="F33" s="72"/>
      <c r="G33" s="72"/>
      <c r="H33" s="73" t="s">
        <v>72</v>
      </c>
      <c r="I33" s="50"/>
      <c r="J33" s="50"/>
      <c r="K33" s="50"/>
      <c r="L33" s="50"/>
      <c r="M33" s="50"/>
      <c r="N33" s="50"/>
      <c r="O33" s="99"/>
      <c r="P33" s="50"/>
    </row>
    <row r="34" spans="2:16" ht="12.75">
      <c r="B34" s="74"/>
      <c r="C34" s="50"/>
      <c r="D34" s="50"/>
      <c r="E34" s="50"/>
      <c r="F34" s="50"/>
      <c r="G34" s="50"/>
      <c r="H34" s="75"/>
      <c r="I34" s="50"/>
      <c r="J34" s="50"/>
      <c r="K34" s="50"/>
      <c r="L34" s="50"/>
      <c r="M34" s="50"/>
      <c r="N34" s="50"/>
      <c r="O34" s="50"/>
      <c r="P34" s="50"/>
    </row>
    <row r="35" spans="2:8" ht="12.75">
      <c r="B35" s="74" t="s">
        <v>73</v>
      </c>
      <c r="C35" s="50"/>
      <c r="D35" s="50"/>
      <c r="E35" s="50"/>
      <c r="F35" s="50"/>
      <c r="G35" s="50"/>
      <c r="H35" s="75"/>
    </row>
    <row r="36" spans="2:8" ht="13.5" thickBot="1">
      <c r="B36" s="74"/>
      <c r="C36" s="50"/>
      <c r="D36" s="50"/>
      <c r="E36" s="50"/>
      <c r="F36" s="50"/>
      <c r="G36" s="50"/>
      <c r="H36" s="75"/>
    </row>
    <row r="37" spans="2:8" ht="12.75">
      <c r="B37" s="76"/>
      <c r="C37" s="77"/>
      <c r="D37" s="77" t="s">
        <v>53</v>
      </c>
      <c r="E37" s="77" t="s">
        <v>54</v>
      </c>
      <c r="F37" s="77" t="s">
        <v>55</v>
      </c>
      <c r="G37" s="77" t="s">
        <v>56</v>
      </c>
      <c r="H37" s="78" t="s">
        <v>57</v>
      </c>
    </row>
    <row r="38" spans="2:8" ht="12.75">
      <c r="B38" s="79" t="s">
        <v>74</v>
      </c>
      <c r="C38" s="80" t="s">
        <v>75</v>
      </c>
      <c r="D38" s="80">
        <v>14</v>
      </c>
      <c r="E38" s="80">
        <v>8</v>
      </c>
      <c r="F38" s="80">
        <f>D38*E38</f>
        <v>112</v>
      </c>
      <c r="G38" s="80">
        <v>1.6</v>
      </c>
      <c r="H38" s="81">
        <f>G38*F38</f>
        <v>179.20000000000002</v>
      </c>
    </row>
    <row r="39" spans="2:8" ht="12.75">
      <c r="B39" s="79" t="s">
        <v>58</v>
      </c>
      <c r="C39" s="80" t="s">
        <v>59</v>
      </c>
      <c r="D39" s="80">
        <v>6</v>
      </c>
      <c r="E39" s="80">
        <v>8</v>
      </c>
      <c r="F39" s="80">
        <f>D39*E39</f>
        <v>48</v>
      </c>
      <c r="G39" s="80">
        <v>1</v>
      </c>
      <c r="H39" s="81">
        <f>G39*F39</f>
        <v>48</v>
      </c>
    </row>
    <row r="40" spans="2:8" ht="12.75">
      <c r="B40" s="79" t="s">
        <v>60</v>
      </c>
      <c r="C40" s="80" t="s">
        <v>61</v>
      </c>
      <c r="D40" s="80">
        <v>5</v>
      </c>
      <c r="E40" s="80">
        <v>8</v>
      </c>
      <c r="F40" s="80">
        <f>D40*E40</f>
        <v>40</v>
      </c>
      <c r="G40" s="80">
        <v>1.3</v>
      </c>
      <c r="H40" s="81">
        <f>G40*F40</f>
        <v>52</v>
      </c>
    </row>
    <row r="41" spans="2:9" ht="12.75">
      <c r="B41" s="79" t="s">
        <v>76</v>
      </c>
      <c r="C41" s="80" t="s">
        <v>77</v>
      </c>
      <c r="D41" s="80">
        <v>4</v>
      </c>
      <c r="E41" s="80">
        <v>4</v>
      </c>
      <c r="F41" s="80">
        <f>D41*E41</f>
        <v>16</v>
      </c>
      <c r="G41" s="80">
        <v>1.55</v>
      </c>
      <c r="H41" s="81">
        <f>G41*F41</f>
        <v>24.8</v>
      </c>
      <c r="I41" s="100"/>
    </row>
    <row r="42" spans="2:8" ht="12.75">
      <c r="B42" s="79"/>
      <c r="C42" s="80"/>
      <c r="D42" s="80"/>
      <c r="E42" s="80"/>
      <c r="F42" s="80"/>
      <c r="G42" s="80"/>
      <c r="H42" s="81"/>
    </row>
    <row r="43" spans="2:8" ht="12.75">
      <c r="B43" s="79"/>
      <c r="C43" s="80"/>
      <c r="D43" s="80"/>
      <c r="E43" s="80"/>
      <c r="F43" s="80">
        <f>SUM(F38:F42)</f>
        <v>216</v>
      </c>
      <c r="G43" s="80"/>
      <c r="H43" s="81">
        <f>SUM(H38:H42)</f>
        <v>304.00000000000006</v>
      </c>
    </row>
    <row r="44" spans="2:8" ht="12.75">
      <c r="B44" s="79"/>
      <c r="C44" s="80"/>
      <c r="D44" s="80"/>
      <c r="E44" s="80" t="s">
        <v>64</v>
      </c>
      <c r="F44" s="80">
        <v>4</v>
      </c>
      <c r="G44" s="80"/>
      <c r="H44" s="81"/>
    </row>
    <row r="45" spans="2:8" ht="13.5" thickBot="1">
      <c r="B45" s="83"/>
      <c r="C45" s="84"/>
      <c r="D45" s="84"/>
      <c r="E45" s="84" t="s">
        <v>65</v>
      </c>
      <c r="F45" s="84">
        <f>+F43/F44</f>
        <v>54</v>
      </c>
      <c r="G45" s="84"/>
      <c r="H45" s="85">
        <f>ROUND((H$43-F$43)/F$43,4)</f>
        <v>0.4074</v>
      </c>
    </row>
    <row r="46" spans="2:8" ht="12.75">
      <c r="B46" s="74"/>
      <c r="C46" s="50"/>
      <c r="D46" s="50"/>
      <c r="E46" s="50"/>
      <c r="F46" s="50"/>
      <c r="G46" s="50"/>
      <c r="H46" s="75"/>
    </row>
    <row r="47" spans="2:8" ht="12.75">
      <c r="B47" s="74"/>
      <c r="C47" s="50"/>
      <c r="D47" s="50"/>
      <c r="E47" s="50"/>
      <c r="F47" s="50"/>
      <c r="G47" s="50"/>
      <c r="H47" s="101"/>
    </row>
    <row r="48" spans="2:8" ht="13.5" thickBot="1">
      <c r="B48" s="87"/>
      <c r="C48" s="88"/>
      <c r="D48" s="88"/>
      <c r="E48" s="88"/>
      <c r="F48" s="88"/>
      <c r="G48" s="88"/>
      <c r="H48" s="8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1"/>
  <sheetViews>
    <sheetView tabSelected="1" zoomScalePageLayoutView="0" workbookViewId="0" topLeftCell="A1">
      <selection activeCell="D43" sqref="D43"/>
    </sheetView>
  </sheetViews>
  <sheetFormatPr defaultColWidth="9.140625" defaultRowHeight="12.75" outlineLevelCol="1"/>
  <cols>
    <col min="1" max="1" width="37.00390625" style="214" customWidth="1" outlineLevel="1"/>
    <col min="2" max="2" width="14.57421875" style="214" customWidth="1"/>
    <col min="3" max="3" width="3.00390625" style="215" customWidth="1"/>
    <col min="4" max="9" width="10.7109375" style="215" customWidth="1"/>
    <col min="10" max="10" width="10.8515625" style="215" customWidth="1"/>
    <col min="11" max="11" width="10.140625" style="214" customWidth="1"/>
    <col min="12" max="16" width="9.140625" style="214" customWidth="1"/>
    <col min="17" max="17" width="12.28125" style="214" customWidth="1"/>
    <col min="18" max="16384" width="9.140625" style="214" customWidth="1"/>
  </cols>
  <sheetData>
    <row r="1" ht="18">
      <c r="A1" s="213" t="s">
        <v>0</v>
      </c>
    </row>
    <row r="3" spans="1:8" ht="15.75">
      <c r="A3" s="1" t="s">
        <v>138</v>
      </c>
      <c r="B3" s="217"/>
      <c r="E3" s="217"/>
      <c r="G3" s="218"/>
      <c r="H3" s="219"/>
    </row>
    <row r="4" spans="1:10" s="226" customFormat="1" ht="18" hidden="1">
      <c r="A4" s="220" t="s">
        <v>94</v>
      </c>
      <c r="B4" s="221"/>
      <c r="C4" s="222"/>
      <c r="D4" s="222"/>
      <c r="E4" s="223"/>
      <c r="F4" s="222"/>
      <c r="G4" s="224"/>
      <c r="H4" s="225"/>
      <c r="I4" s="222"/>
      <c r="J4" s="222"/>
    </row>
    <row r="5" spans="1:8" ht="15.75">
      <c r="A5" s="216"/>
      <c r="B5" s="217"/>
      <c r="E5" s="217"/>
      <c r="G5" s="218"/>
      <c r="H5" s="219"/>
    </row>
    <row r="6" spans="1:16" ht="15.75">
      <c r="A6" s="216"/>
      <c r="B6" s="217"/>
      <c r="D6" s="217" t="s">
        <v>1</v>
      </c>
      <c r="E6" s="227">
        <v>2006</v>
      </c>
      <c r="F6" s="227">
        <v>2007</v>
      </c>
      <c r="G6" s="228">
        <v>2008</v>
      </c>
      <c r="H6" s="228">
        <v>2010</v>
      </c>
      <c r="I6" s="229">
        <v>2011</v>
      </c>
      <c r="J6" s="229">
        <v>2012</v>
      </c>
      <c r="K6" s="229">
        <v>2013</v>
      </c>
      <c r="L6" s="229">
        <v>2014</v>
      </c>
      <c r="M6" s="229">
        <v>2015</v>
      </c>
      <c r="N6" s="230">
        <v>2016</v>
      </c>
      <c r="O6" s="230">
        <v>2017</v>
      </c>
      <c r="P6" s="230">
        <v>2018</v>
      </c>
    </row>
    <row r="7" spans="1:16" ht="12.75">
      <c r="A7" s="215" t="s">
        <v>88</v>
      </c>
      <c r="B7" s="217"/>
      <c r="D7" s="217"/>
      <c r="E7" s="231">
        <v>0.03</v>
      </c>
      <c r="F7" s="231">
        <v>0.025</v>
      </c>
      <c r="G7" s="232">
        <v>0.0225</v>
      </c>
      <c r="H7" s="233">
        <v>0.025</v>
      </c>
      <c r="I7" s="234">
        <v>0.05</v>
      </c>
      <c r="J7" s="234">
        <v>0.035</v>
      </c>
      <c r="K7" s="234">
        <v>0.0325</v>
      </c>
      <c r="L7" s="234">
        <f>Hækkanir!L2</f>
        <v>0.08821825176767052</v>
      </c>
      <c r="M7" s="235">
        <v>0.065</v>
      </c>
      <c r="N7" s="236">
        <v>0.062</v>
      </c>
      <c r="O7" s="236">
        <v>0.0502</v>
      </c>
      <c r="P7" s="236">
        <v>0.05</v>
      </c>
    </row>
    <row r="8" spans="1:16" s="243" customFormat="1" ht="13.5" thickBot="1">
      <c r="A8" s="237"/>
      <c r="B8" s="238"/>
      <c r="C8" s="237"/>
      <c r="D8" s="238"/>
      <c r="E8" s="239"/>
      <c r="F8" s="240">
        <f aca="true" t="shared" si="0" ref="F8:K8">SUM(F7:F7)</f>
        <v>0.025</v>
      </c>
      <c r="G8" s="241">
        <f t="shared" si="0"/>
        <v>0.0225</v>
      </c>
      <c r="H8" s="241">
        <f t="shared" si="0"/>
        <v>0.025</v>
      </c>
      <c r="I8" s="242">
        <f t="shared" si="0"/>
        <v>0.05</v>
      </c>
      <c r="J8" s="242">
        <f t="shared" si="0"/>
        <v>0.035</v>
      </c>
      <c r="K8" s="242">
        <f t="shared" si="0"/>
        <v>0.0325</v>
      </c>
      <c r="L8" s="242">
        <f>SUM(L7:L7)</f>
        <v>0.08821825176767052</v>
      </c>
      <c r="M8" s="242">
        <f>SUM(M7:M7)</f>
        <v>0.065</v>
      </c>
      <c r="N8" s="242">
        <f>SUM(N7:N7)</f>
        <v>0.062</v>
      </c>
      <c r="O8" s="242">
        <f>SUM(O7:O7)</f>
        <v>0.0502</v>
      </c>
      <c r="P8" s="242">
        <f>SUM(P7:P7)</f>
        <v>0.05</v>
      </c>
    </row>
    <row r="9" spans="1:16" ht="12.75">
      <c r="A9" s="244" t="s">
        <v>2</v>
      </c>
      <c r="B9" s="245"/>
      <c r="D9" s="245">
        <v>36</v>
      </c>
      <c r="G9" s="228"/>
      <c r="H9" s="245"/>
      <c r="I9" s="246"/>
      <c r="J9" s="246"/>
      <c r="K9" s="247"/>
      <c r="L9" s="247"/>
      <c r="M9" s="247"/>
      <c r="N9" s="248"/>
      <c r="O9" s="248"/>
      <c r="P9" s="248"/>
    </row>
    <row r="10" spans="1:16" ht="12.75">
      <c r="A10" s="244" t="s">
        <v>3</v>
      </c>
      <c r="B10" s="245"/>
      <c r="D10" s="245">
        <v>156</v>
      </c>
      <c r="G10" s="245"/>
      <c r="H10" s="245"/>
      <c r="I10" s="246"/>
      <c r="J10" s="246"/>
      <c r="K10" s="247"/>
      <c r="L10" s="247"/>
      <c r="M10" s="247"/>
      <c r="N10" s="248"/>
      <c r="O10" s="248"/>
      <c r="P10" s="248"/>
    </row>
    <row r="11" spans="1:16" ht="12.75">
      <c r="A11" s="244" t="s">
        <v>4</v>
      </c>
      <c r="B11" s="245"/>
      <c r="D11" s="245">
        <f>+D10/D9</f>
        <v>4.333333333333333</v>
      </c>
      <c r="G11" s="245"/>
      <c r="H11" s="245"/>
      <c r="I11" s="246"/>
      <c r="J11" s="246"/>
      <c r="K11" s="247"/>
      <c r="L11" s="247"/>
      <c r="M11" s="247"/>
      <c r="N11" s="248"/>
      <c r="O11" s="248"/>
      <c r="P11" s="248"/>
    </row>
    <row r="12" spans="1:16" ht="12.75">
      <c r="A12" s="244" t="s">
        <v>5</v>
      </c>
      <c r="B12" s="245"/>
      <c r="D12" s="245">
        <f>+D11*12</f>
        <v>52</v>
      </c>
      <c r="G12" s="245"/>
      <c r="H12" s="245"/>
      <c r="I12" s="246"/>
      <c r="J12" s="246"/>
      <c r="K12" s="247"/>
      <c r="L12" s="247"/>
      <c r="M12" s="247"/>
      <c r="N12" s="248"/>
      <c r="O12" s="248"/>
      <c r="P12" s="248"/>
    </row>
    <row r="13" spans="1:16" ht="12.75">
      <c r="A13" s="249" t="s">
        <v>6</v>
      </c>
      <c r="B13" s="250"/>
      <c r="C13" s="251"/>
      <c r="D13" s="252">
        <f>1/D10</f>
        <v>0.00641025641025641</v>
      </c>
      <c r="E13" s="252"/>
      <c r="G13" s="253"/>
      <c r="H13" s="253"/>
      <c r="I13" s="246"/>
      <c r="J13" s="246"/>
      <c r="K13" s="247"/>
      <c r="L13" s="247"/>
      <c r="M13" s="247"/>
      <c r="N13" s="248"/>
      <c r="O13" s="248"/>
      <c r="P13" s="248"/>
    </row>
    <row r="14" spans="1:16" ht="12.75">
      <c r="A14" s="249" t="s">
        <v>7</v>
      </c>
      <c r="B14" s="254"/>
      <c r="C14" s="251"/>
      <c r="D14" s="255">
        <v>0.0114</v>
      </c>
      <c r="E14" s="255"/>
      <c r="G14" s="256"/>
      <c r="H14" s="257"/>
      <c r="I14" s="246"/>
      <c r="J14" s="246"/>
      <c r="K14" s="247"/>
      <c r="L14" s="247"/>
      <c r="M14" s="247"/>
      <c r="N14" s="248"/>
      <c r="O14" s="248"/>
      <c r="P14" s="248"/>
    </row>
    <row r="15" spans="1:16" ht="12.75">
      <c r="A15" s="249" t="s">
        <v>8</v>
      </c>
      <c r="B15" s="254"/>
      <c r="C15" s="251"/>
      <c r="D15" s="255">
        <v>0.0157</v>
      </c>
      <c r="E15" s="255"/>
      <c r="G15" s="256"/>
      <c r="H15" s="257"/>
      <c r="I15" s="246"/>
      <c r="J15" s="246"/>
      <c r="K15" s="247"/>
      <c r="L15" s="247"/>
      <c r="M15" s="247"/>
      <c r="N15" s="248"/>
      <c r="O15" s="248"/>
      <c r="P15" s="248"/>
    </row>
    <row r="16" spans="1:16" ht="12.75">
      <c r="A16" s="258" t="s">
        <v>9</v>
      </c>
      <c r="B16" s="259"/>
      <c r="C16" s="260"/>
      <c r="D16" s="261">
        <v>0.009</v>
      </c>
      <c r="E16" s="262" t="s">
        <v>95</v>
      </c>
      <c r="G16" s="263"/>
      <c r="H16" s="256"/>
      <c r="I16" s="246"/>
      <c r="J16" s="246"/>
      <c r="K16" s="247"/>
      <c r="L16" s="247"/>
      <c r="M16" s="247"/>
      <c r="N16" s="248"/>
      <c r="O16" s="248"/>
      <c r="P16" s="248"/>
    </row>
    <row r="17" spans="1:16" ht="12.75">
      <c r="A17" s="258" t="s">
        <v>10</v>
      </c>
      <c r="B17" s="259"/>
      <c r="C17" s="260"/>
      <c r="D17" s="264">
        <v>0.06</v>
      </c>
      <c r="E17" s="262" t="s">
        <v>95</v>
      </c>
      <c r="G17" s="263"/>
      <c r="H17" s="256"/>
      <c r="I17" s="246"/>
      <c r="J17" s="246"/>
      <c r="K17" s="247"/>
      <c r="L17" s="247"/>
      <c r="M17" s="247"/>
      <c r="N17" s="248"/>
      <c r="O17" s="248"/>
      <c r="P17" s="248"/>
    </row>
    <row r="18" spans="1:16" ht="12.75">
      <c r="A18" s="258" t="s">
        <v>11</v>
      </c>
      <c r="B18" s="259"/>
      <c r="C18" s="260"/>
      <c r="D18" s="264">
        <v>0.1</v>
      </c>
      <c r="E18" s="262" t="s">
        <v>95</v>
      </c>
      <c r="G18" s="263"/>
      <c r="H18" s="256"/>
      <c r="I18" s="246"/>
      <c r="J18" s="246"/>
      <c r="K18" s="247"/>
      <c r="L18" s="247"/>
      <c r="M18" s="247"/>
      <c r="N18" s="248"/>
      <c r="O18" s="248"/>
      <c r="P18" s="248"/>
    </row>
    <row r="19" spans="1:16" ht="12.75">
      <c r="A19" s="258" t="s">
        <v>12</v>
      </c>
      <c r="B19" s="259"/>
      <c r="C19" s="260"/>
      <c r="D19" s="264">
        <v>0.13</v>
      </c>
      <c r="E19" s="262" t="s">
        <v>95</v>
      </c>
      <c r="G19" s="263"/>
      <c r="H19" s="256"/>
      <c r="I19" s="246"/>
      <c r="J19" s="246"/>
      <c r="K19" s="247"/>
      <c r="L19" s="247"/>
      <c r="M19" s="247"/>
      <c r="N19" s="248"/>
      <c r="O19" s="248"/>
      <c r="P19" s="248"/>
    </row>
    <row r="20" spans="1:16" ht="12.75">
      <c r="A20" s="258" t="s">
        <v>13</v>
      </c>
      <c r="B20" s="259"/>
      <c r="C20" s="260"/>
      <c r="D20" s="264">
        <v>0.16</v>
      </c>
      <c r="E20" s="262" t="s">
        <v>95</v>
      </c>
      <c r="G20" s="263"/>
      <c r="H20" s="256"/>
      <c r="I20" s="246"/>
      <c r="J20" s="246"/>
      <c r="K20" s="247"/>
      <c r="L20" s="247"/>
      <c r="M20" s="247"/>
      <c r="N20" s="248"/>
      <c r="O20" s="248"/>
      <c r="P20" s="248"/>
    </row>
    <row r="21" spans="1:16" ht="12.75">
      <c r="A21" s="258" t="s">
        <v>14</v>
      </c>
      <c r="B21" s="259"/>
      <c r="C21" s="260"/>
      <c r="D21" s="264">
        <v>0.18</v>
      </c>
      <c r="E21" s="262" t="s">
        <v>95</v>
      </c>
      <c r="G21" s="263"/>
      <c r="H21" s="256"/>
      <c r="I21" s="246"/>
      <c r="J21" s="246"/>
      <c r="K21" s="247"/>
      <c r="L21" s="247"/>
      <c r="M21" s="247"/>
      <c r="N21" s="248"/>
      <c r="O21" s="248"/>
      <c r="P21" s="248"/>
    </row>
    <row r="22" spans="1:16" ht="12.75">
      <c r="A22" s="258" t="s">
        <v>15</v>
      </c>
      <c r="B22" s="259"/>
      <c r="C22" s="260"/>
      <c r="D22" s="259">
        <v>0</v>
      </c>
      <c r="E22" s="262" t="s">
        <v>95</v>
      </c>
      <c r="G22" s="263"/>
      <c r="H22" s="256"/>
      <c r="I22" s="246"/>
      <c r="J22" s="246"/>
      <c r="K22" s="247"/>
      <c r="L22" s="247"/>
      <c r="M22" s="247"/>
      <c r="N22" s="248"/>
      <c r="O22" s="248"/>
      <c r="P22" s="248"/>
    </row>
    <row r="23" spans="1:16" ht="12.75">
      <c r="A23" s="258" t="s">
        <v>16</v>
      </c>
      <c r="B23" s="265"/>
      <c r="C23" s="260"/>
      <c r="D23" s="265">
        <v>0</v>
      </c>
      <c r="E23" s="262" t="s">
        <v>95</v>
      </c>
      <c r="G23" s="263"/>
      <c r="H23" s="266"/>
      <c r="I23" s="246"/>
      <c r="J23" s="246"/>
      <c r="K23" s="247"/>
      <c r="L23" s="247"/>
      <c r="M23" s="247"/>
      <c r="N23" s="248"/>
      <c r="O23" s="248"/>
      <c r="P23" s="248"/>
    </row>
    <row r="24" spans="1:16" ht="12.75">
      <c r="A24" s="244" t="s">
        <v>136</v>
      </c>
      <c r="B24" s="267"/>
      <c r="D24" s="263">
        <v>0.2565</v>
      </c>
      <c r="E24" s="263"/>
      <c r="G24" s="268"/>
      <c r="H24" s="267"/>
      <c r="I24" s="246"/>
      <c r="J24" s="246"/>
      <c r="K24" s="247"/>
      <c r="L24" s="247"/>
      <c r="M24" s="247"/>
      <c r="N24" s="248"/>
      <c r="O24" s="248"/>
      <c r="P24" s="248"/>
    </row>
    <row r="25" spans="1:16" ht="12.75" hidden="1">
      <c r="A25" s="244" t="s">
        <v>18</v>
      </c>
      <c r="B25" s="256"/>
      <c r="D25" s="256">
        <v>0.4074</v>
      </c>
      <c r="G25" s="263"/>
      <c r="H25" s="256"/>
      <c r="I25" s="246"/>
      <c r="J25" s="246"/>
      <c r="K25" s="247"/>
      <c r="L25" s="247"/>
      <c r="M25" s="247"/>
      <c r="N25" s="248"/>
      <c r="O25" s="248"/>
      <c r="P25" s="248"/>
    </row>
    <row r="26" spans="1:16" ht="12.75">
      <c r="A26" s="244" t="s">
        <v>19</v>
      </c>
      <c r="B26" s="266"/>
      <c r="D26" s="266">
        <v>0</v>
      </c>
      <c r="E26" s="266"/>
      <c r="G26" s="268"/>
      <c r="H26" s="266"/>
      <c r="I26" s="246"/>
      <c r="J26" s="246"/>
      <c r="K26" s="247"/>
      <c r="L26" s="247"/>
      <c r="M26" s="247"/>
      <c r="N26" s="248"/>
      <c r="O26" s="248"/>
      <c r="P26" s="248"/>
    </row>
    <row r="27" spans="1:16" ht="12.75">
      <c r="A27" s="244" t="s">
        <v>80</v>
      </c>
      <c r="B27" s="266"/>
      <c r="D27" s="266">
        <v>22</v>
      </c>
      <c r="E27" s="266"/>
      <c r="G27" s="268"/>
      <c r="H27" s="266"/>
      <c r="I27" s="246"/>
      <c r="J27" s="246"/>
      <c r="K27" s="247"/>
      <c r="L27" s="247"/>
      <c r="M27" s="247"/>
      <c r="N27" s="248"/>
      <c r="O27" s="248"/>
      <c r="P27" s="248"/>
    </row>
    <row r="28" spans="1:16" ht="12.75">
      <c r="A28" s="244" t="s">
        <v>115</v>
      </c>
      <c r="B28" s="266"/>
      <c r="D28" s="266">
        <v>18</v>
      </c>
      <c r="E28" s="266"/>
      <c r="G28" s="268"/>
      <c r="H28" s="266"/>
      <c r="I28" s="246"/>
      <c r="J28" s="246"/>
      <c r="K28" s="247"/>
      <c r="L28" s="247"/>
      <c r="M28" s="247"/>
      <c r="N28" s="248"/>
      <c r="O28" s="248"/>
      <c r="P28" s="248"/>
    </row>
    <row r="29" spans="1:16" ht="12.75">
      <c r="A29" s="244" t="s">
        <v>79</v>
      </c>
      <c r="B29" s="266"/>
      <c r="D29" s="266">
        <v>18</v>
      </c>
      <c r="E29" s="266"/>
      <c r="G29" s="268"/>
      <c r="H29" s="266"/>
      <c r="I29" s="246"/>
      <c r="J29" s="246"/>
      <c r="K29" s="247"/>
      <c r="L29" s="247"/>
      <c r="M29" s="247"/>
      <c r="N29" s="248"/>
      <c r="O29" s="248"/>
      <c r="P29" s="248"/>
    </row>
    <row r="30" spans="1:16" ht="12.75">
      <c r="A30" s="269" t="s">
        <v>20</v>
      </c>
      <c r="B30" s="266"/>
      <c r="D30" s="266"/>
      <c r="E30" s="266"/>
      <c r="G30" s="246"/>
      <c r="H30" s="266"/>
      <c r="I30" s="270">
        <v>130700</v>
      </c>
      <c r="J30" s="270">
        <v>135300</v>
      </c>
      <c r="K30" s="270">
        <v>139700</v>
      </c>
      <c r="L30" s="270">
        <v>170062</v>
      </c>
      <c r="M30" s="270">
        <f>L30*1.065</f>
        <v>181116.03</v>
      </c>
      <c r="N30" s="271">
        <f>M30*1.062</f>
        <v>192345.22386</v>
      </c>
      <c r="O30" s="271">
        <v>202000</v>
      </c>
      <c r="P30" s="271">
        <f>D43</f>
        <v>213130.19999999998</v>
      </c>
    </row>
    <row r="31" spans="1:16" ht="12.75">
      <c r="A31" s="269" t="s">
        <v>21</v>
      </c>
      <c r="B31" s="266"/>
      <c r="D31" s="266"/>
      <c r="E31" s="266"/>
      <c r="G31" s="246"/>
      <c r="H31" s="266"/>
      <c r="I31" s="270">
        <v>130700</v>
      </c>
      <c r="J31" s="270">
        <v>135300</v>
      </c>
      <c r="K31" s="270">
        <v>139700</v>
      </c>
      <c r="L31" s="270">
        <v>170062</v>
      </c>
      <c r="M31" s="270">
        <f>L31*1.065</f>
        <v>181116.03</v>
      </c>
      <c r="N31" s="271">
        <f>M31*1.062</f>
        <v>192345.22386</v>
      </c>
      <c r="O31" s="271">
        <v>202000</v>
      </c>
      <c r="P31" s="271">
        <f>D43</f>
        <v>213130.19999999998</v>
      </c>
    </row>
    <row r="32" spans="1:16" ht="12.75">
      <c r="A32" s="244" t="s">
        <v>116</v>
      </c>
      <c r="B32" s="263"/>
      <c r="D32" s="263">
        <v>0.105</v>
      </c>
      <c r="E32" s="266"/>
      <c r="G32" s="263"/>
      <c r="H32" s="263"/>
      <c r="L32" s="215">
        <f>SUM(L30:L31)</f>
        <v>340124</v>
      </c>
      <c r="M32" s="215">
        <f>SUM(M30:M31)</f>
        <v>362232.06</v>
      </c>
      <c r="N32" s="215">
        <f>SUM(N30:N31)</f>
        <v>384690.44772</v>
      </c>
      <c r="O32" s="215">
        <f>SUM(O30:O31)</f>
        <v>404000</v>
      </c>
      <c r="P32" s="215">
        <f>SUM(P30:P31)</f>
        <v>426260.39999999997</v>
      </c>
    </row>
    <row r="33" spans="1:8" ht="12.75">
      <c r="A33" s="244" t="s">
        <v>22</v>
      </c>
      <c r="B33" s="263"/>
      <c r="D33" s="263">
        <v>0.01</v>
      </c>
      <c r="E33" s="266"/>
      <c r="G33" s="263"/>
      <c r="H33" s="263"/>
    </row>
    <row r="34" spans="1:8" ht="12.75">
      <c r="A34" s="244" t="s">
        <v>23</v>
      </c>
      <c r="B34" s="263"/>
      <c r="D34" s="263">
        <v>0.0025</v>
      </c>
      <c r="E34" s="266"/>
      <c r="G34" s="263"/>
      <c r="H34" s="263"/>
    </row>
    <row r="35" spans="1:11" ht="12.75">
      <c r="A35" s="244" t="s">
        <v>24</v>
      </c>
      <c r="B35" s="263"/>
      <c r="D35" s="263">
        <v>0.0524</v>
      </c>
      <c r="E35" s="272">
        <v>0.0579</v>
      </c>
      <c r="F35" s="272">
        <v>0.0534</v>
      </c>
      <c r="G35" s="272"/>
      <c r="H35" s="272"/>
      <c r="I35" s="273">
        <v>0.0865</v>
      </c>
      <c r="J35" s="274"/>
      <c r="K35" s="275"/>
    </row>
    <row r="36" spans="1:11" ht="12.75">
      <c r="A36" s="244" t="s">
        <v>25</v>
      </c>
      <c r="B36" s="263"/>
      <c r="D36" s="263">
        <v>0.07</v>
      </c>
      <c r="E36" s="272"/>
      <c r="F36" s="276">
        <v>0.08</v>
      </c>
      <c r="G36" s="276">
        <v>0.08</v>
      </c>
      <c r="H36" s="276">
        <v>0.08</v>
      </c>
      <c r="I36" s="276">
        <v>0.08</v>
      </c>
      <c r="J36" s="276">
        <v>0.08</v>
      </c>
      <c r="K36" s="276">
        <v>0.08</v>
      </c>
    </row>
    <row r="37" spans="1:8" ht="12.75">
      <c r="A37" s="244"/>
      <c r="B37" s="263"/>
      <c r="D37" s="263"/>
      <c r="E37" s="263"/>
      <c r="G37" s="263"/>
      <c r="H37" s="263"/>
    </row>
    <row r="38" spans="1:9" ht="12.75">
      <c r="A38" s="244"/>
      <c r="B38" s="263"/>
      <c r="D38" s="263"/>
      <c r="E38" s="263"/>
      <c r="G38" s="263"/>
      <c r="H38" s="263"/>
      <c r="I38" s="215">
        <f>28000*0.36</f>
        <v>10080</v>
      </c>
    </row>
    <row r="39" spans="1:8" ht="12.75">
      <c r="A39" s="244"/>
      <c r="B39" s="263"/>
      <c r="D39" s="263"/>
      <c r="E39" s="263"/>
      <c r="G39" s="263"/>
      <c r="H39" s="263"/>
    </row>
    <row r="40" spans="1:8" ht="12.75">
      <c r="A40" s="244"/>
      <c r="B40" s="263"/>
      <c r="D40" s="263"/>
      <c r="E40" s="263"/>
      <c r="G40" s="263"/>
      <c r="H40" s="263"/>
    </row>
    <row r="41" spans="1:8" ht="15.75">
      <c r="A41" s="1" t="s">
        <v>139</v>
      </c>
      <c r="D41" s="263"/>
      <c r="E41" s="263"/>
      <c r="G41" s="263"/>
      <c r="H41" s="263"/>
    </row>
    <row r="42" spans="1:8" ht="12.75">
      <c r="A42" s="269" t="s">
        <v>26</v>
      </c>
      <c r="B42" s="263"/>
      <c r="D42" s="277"/>
      <c r="E42" s="263"/>
      <c r="G42" s="263"/>
      <c r="H42" s="263"/>
    </row>
    <row r="43" spans="1:8" ht="12.75">
      <c r="A43" s="269" t="s">
        <v>92</v>
      </c>
      <c r="B43" s="263"/>
      <c r="D43" s="278">
        <f>O30*1.0551</f>
        <v>213130.19999999998</v>
      </c>
      <c r="E43" s="263"/>
      <c r="G43" s="263"/>
      <c r="H43" s="263"/>
    </row>
    <row r="44" spans="1:8" ht="12.75">
      <c r="A44" s="269" t="s">
        <v>86</v>
      </c>
      <c r="B44" s="263"/>
      <c r="D44" s="279">
        <v>0</v>
      </c>
      <c r="E44" s="263"/>
      <c r="G44" s="263"/>
      <c r="H44" s="263"/>
    </row>
    <row r="45" spans="1:8" ht="12.75">
      <c r="A45" s="269" t="s">
        <v>27</v>
      </c>
      <c r="B45" s="263"/>
      <c r="D45" s="279">
        <v>400</v>
      </c>
      <c r="E45" s="277" t="s">
        <v>101</v>
      </c>
      <c r="G45" s="263"/>
      <c r="H45" s="263"/>
    </row>
    <row r="46" spans="1:9" s="283" customFormat="1" ht="18.75" customHeight="1">
      <c r="A46" s="280"/>
      <c r="B46" s="281"/>
      <c r="C46" s="281"/>
      <c r="D46" s="282" t="s">
        <v>29</v>
      </c>
      <c r="E46" s="282" t="s">
        <v>30</v>
      </c>
      <c r="F46" s="282" t="s">
        <v>31</v>
      </c>
      <c r="G46" s="282" t="s">
        <v>32</v>
      </c>
      <c r="H46" s="282" t="s">
        <v>33</v>
      </c>
      <c r="I46" s="282" t="s">
        <v>34</v>
      </c>
    </row>
    <row r="47" spans="1:15" s="283" customFormat="1" ht="15" customHeight="1">
      <c r="A47" s="284"/>
      <c r="B47" s="323" t="s">
        <v>35</v>
      </c>
      <c r="C47" s="323"/>
      <c r="D47" s="281"/>
      <c r="E47" s="285">
        <f>D17</f>
        <v>0.06</v>
      </c>
      <c r="F47" s="285">
        <f>D18</f>
        <v>0.1</v>
      </c>
      <c r="G47" s="285">
        <f>D19</f>
        <v>0.13</v>
      </c>
      <c r="H47" s="285">
        <f>D20</f>
        <v>0.16</v>
      </c>
      <c r="I47" s="285">
        <f>D21</f>
        <v>0.18</v>
      </c>
      <c r="J47" s="282" t="s">
        <v>29</v>
      </c>
      <c r="K47" s="282" t="s">
        <v>30</v>
      </c>
      <c r="L47" s="282" t="s">
        <v>31</v>
      </c>
      <c r="M47" s="282" t="s">
        <v>32</v>
      </c>
      <c r="N47" s="282" t="s">
        <v>33</v>
      </c>
      <c r="O47" s="282" t="s">
        <v>34</v>
      </c>
    </row>
    <row r="48" spans="1:9" ht="12.75">
      <c r="A48" s="286"/>
      <c r="B48" s="287"/>
      <c r="C48" s="288"/>
      <c r="D48" s="289"/>
      <c r="E48" s="289"/>
      <c r="F48" s="289"/>
      <c r="G48" s="289"/>
      <c r="H48" s="289"/>
      <c r="I48" s="289"/>
    </row>
    <row r="49" spans="1:11" s="290" customFormat="1" ht="12.75">
      <c r="A49" s="290" t="s">
        <v>36</v>
      </c>
      <c r="D49" s="291"/>
      <c r="E49" s="291"/>
      <c r="F49" s="291"/>
      <c r="G49" s="291"/>
      <c r="H49" s="291"/>
      <c r="I49" s="291"/>
      <c r="K49" s="291"/>
    </row>
    <row r="50" spans="1:15" ht="12.75">
      <c r="A50" s="292" t="s">
        <v>37</v>
      </c>
      <c r="B50" s="293"/>
      <c r="C50" s="292"/>
      <c r="D50" s="294">
        <f>Hækkanir!P5</f>
        <v>305156.026155317</v>
      </c>
      <c r="E50" s="295">
        <f>ROUND($D50*(1+E47),0)</f>
        <v>323465</v>
      </c>
      <c r="F50" s="295">
        <f>ROUND($D50*(1+F47),0)</f>
        <v>335672</v>
      </c>
      <c r="G50" s="295">
        <f>ROUND($D50*(1+G47),0)</f>
        <v>344826</v>
      </c>
      <c r="H50" s="295">
        <f>ROUND($D50*(1+H47),0)</f>
        <v>353981</v>
      </c>
      <c r="I50" s="295">
        <f>ROUND($D50*(1+I47),0)</f>
        <v>360084</v>
      </c>
      <c r="J50" s="296">
        <f>(D50-'Launatöflur 1-01-2008'!D51)/'Launatöflur 1-01-2008'!D51</f>
        <v>0.85665052749939</v>
      </c>
      <c r="K50" s="296">
        <f>(E50-'Launatöflur 1-01-2008'!E51)/'Launatöflur 1-01-2008'!E51</f>
        <v>0.8668196796313489</v>
      </c>
      <c r="L50" s="296">
        <f>(F50-'Launatöflur 1-01-2008'!F51)/'Launatöflur 1-01-2008'!F51</f>
        <v>0.8730428867174368</v>
      </c>
      <c r="M50" s="296">
        <f>(G50-'Launatöflur 1-01-2008'!G51)/'Launatöflur 1-01-2008'!G51</f>
        <v>0.8774392598812627</v>
      </c>
      <c r="N50" s="296">
        <f>(H50-'Launatöflur 1-01-2008'!H51)/'Launatöflur 1-01-2008'!H51</f>
        <v>0.8816326735267461</v>
      </c>
      <c r="O50" s="296">
        <f>(I50-'Launatöflur 1-01-2008'!I51)/'Launatöflur 1-01-2008'!I51</f>
        <v>0.8843178873340526</v>
      </c>
    </row>
    <row r="51" spans="1:17" ht="12.75">
      <c r="A51" s="297" t="s">
        <v>38</v>
      </c>
      <c r="B51" s="288">
        <v>0</v>
      </c>
      <c r="C51" s="288"/>
      <c r="D51" s="289">
        <f aca="true" t="shared" si="1" ref="D51:I51">+D50*$B51</f>
        <v>0</v>
      </c>
      <c r="E51" s="289">
        <f t="shared" si="1"/>
        <v>0</v>
      </c>
      <c r="F51" s="289">
        <f t="shared" si="1"/>
        <v>0</v>
      </c>
      <c r="G51" s="289">
        <f t="shared" si="1"/>
        <v>0</v>
      </c>
      <c r="H51" s="289">
        <f t="shared" si="1"/>
        <v>0</v>
      </c>
      <c r="I51" s="289">
        <f t="shared" si="1"/>
        <v>0</v>
      </c>
      <c r="J51" s="296">
        <v>0</v>
      </c>
      <c r="K51" s="296">
        <v>0</v>
      </c>
      <c r="L51" s="296">
        <v>0</v>
      </c>
      <c r="M51" s="296">
        <v>0</v>
      </c>
      <c r="N51" s="296">
        <v>0</v>
      </c>
      <c r="O51" s="296">
        <v>0</v>
      </c>
      <c r="Q51" s="296"/>
    </row>
    <row r="52" spans="1:15" s="297" customFormat="1" ht="12.75">
      <c r="A52" s="298" t="s">
        <v>39</v>
      </c>
      <c r="B52" s="299">
        <f>+$D$23</f>
        <v>0</v>
      </c>
      <c r="C52" s="300"/>
      <c r="D52" s="301">
        <f aca="true" t="shared" si="2" ref="D52:I52">+D58*$B52</f>
        <v>0</v>
      </c>
      <c r="E52" s="301">
        <f t="shared" si="2"/>
        <v>0</v>
      </c>
      <c r="F52" s="301">
        <f t="shared" si="2"/>
        <v>0</v>
      </c>
      <c r="G52" s="301">
        <f t="shared" si="2"/>
        <v>0</v>
      </c>
      <c r="H52" s="301">
        <f t="shared" si="2"/>
        <v>0</v>
      </c>
      <c r="I52" s="301">
        <f t="shared" si="2"/>
        <v>0</v>
      </c>
      <c r="J52" s="296">
        <v>0</v>
      </c>
      <c r="K52" s="296">
        <v>0</v>
      </c>
      <c r="L52" s="296">
        <v>0</v>
      </c>
      <c r="M52" s="296">
        <v>0</v>
      </c>
      <c r="N52" s="296">
        <v>0</v>
      </c>
      <c r="O52" s="296">
        <v>0</v>
      </c>
    </row>
    <row r="53" spans="1:15" ht="12.75">
      <c r="A53" s="302" t="s">
        <v>40</v>
      </c>
      <c r="B53" s="303"/>
      <c r="C53" s="303"/>
      <c r="D53" s="304">
        <f aca="true" t="shared" si="3" ref="D53:I53">SUM(D50:D52)</f>
        <v>305156.026155317</v>
      </c>
      <c r="E53" s="304">
        <f t="shared" si="3"/>
        <v>323465</v>
      </c>
      <c r="F53" s="304">
        <f t="shared" si="3"/>
        <v>335672</v>
      </c>
      <c r="G53" s="304">
        <f t="shared" si="3"/>
        <v>344826</v>
      </c>
      <c r="H53" s="304">
        <f t="shared" si="3"/>
        <v>353981</v>
      </c>
      <c r="I53" s="304">
        <f t="shared" si="3"/>
        <v>360084</v>
      </c>
      <c r="J53" s="296">
        <f>(D53-'Launatöflur 1-01-2008'!D54)/'Launatöflur 1-01-2008'!D54</f>
        <v>0.85665052749939</v>
      </c>
      <c r="K53" s="296">
        <f>(E53-'Launatöflur 1-01-2008'!E54)/'Launatöflur 1-01-2008'!E54</f>
        <v>0.8668196796313489</v>
      </c>
      <c r="L53" s="296">
        <f>(F53-'Launatöflur 1-01-2008'!F54)/'Launatöflur 1-01-2008'!F54</f>
        <v>0.8730428867174368</v>
      </c>
      <c r="M53" s="296">
        <f>(G53-'Launatöflur 1-01-2008'!G54)/'Launatöflur 1-01-2008'!G54</f>
        <v>0.8774392598812627</v>
      </c>
      <c r="N53" s="296">
        <f>(H53-'Launatöflur 1-01-2008'!H54)/'Launatöflur 1-01-2008'!H54</f>
        <v>0.8816326735267461</v>
      </c>
      <c r="O53" s="296">
        <f>(I53-'Launatöflur 1-01-2008'!I54)/'Launatöflur 1-01-2008'!I54</f>
        <v>0.8843178873340526</v>
      </c>
    </row>
    <row r="54" spans="1:15" ht="12.75">
      <c r="A54" s="297" t="s">
        <v>41</v>
      </c>
      <c r="B54" s="305">
        <f>+D27</f>
        <v>22</v>
      </c>
      <c r="C54" s="305"/>
      <c r="D54" s="306">
        <f aca="true" t="shared" si="4" ref="D54:I54">D60*$B$54</f>
        <v>60412</v>
      </c>
      <c r="E54" s="306">
        <f t="shared" si="4"/>
        <v>64042</v>
      </c>
      <c r="F54" s="306">
        <f t="shared" si="4"/>
        <v>66462</v>
      </c>
      <c r="G54" s="306">
        <f t="shared" si="4"/>
        <v>68266</v>
      </c>
      <c r="H54" s="306">
        <f t="shared" si="4"/>
        <v>70092</v>
      </c>
      <c r="I54" s="306">
        <f t="shared" si="4"/>
        <v>71302</v>
      </c>
      <c r="J54" s="296">
        <f>(D54-'Launatöflur 1-01-2008'!D55)/'Launatöflur 1-01-2008'!D55</f>
        <v>1.0538519072550485</v>
      </c>
      <c r="K54" s="296">
        <f>(E54-'Launatöflur 1-01-2008'!E55)/'Launatöflur 1-01-2008'!E55</f>
        <v>1.0543401552575864</v>
      </c>
      <c r="L54" s="296">
        <f>(F54-'Launatöflur 1-01-2008'!F55)/'Launatöflur 1-01-2008'!F55</f>
        <v>1.053704962610469</v>
      </c>
      <c r="M54" s="296">
        <f>(G54-'Launatöflur 1-01-2008'!G55)/'Launatöflur 1-01-2008'!G55</f>
        <v>1.0536068828590337</v>
      </c>
      <c r="N54" s="296">
        <f>(H54-'Launatöflur 1-01-2008'!H55)/'Launatöflur 1-01-2008'!H55</f>
        <v>1.0541586073500968</v>
      </c>
      <c r="O54" s="296">
        <f>(I54-'Launatöflur 1-01-2008'!I55)/'Launatöflur 1-01-2008'!I55</f>
        <v>1.055168040583386</v>
      </c>
    </row>
    <row r="55" spans="1:15" ht="12.75">
      <c r="A55" s="307"/>
      <c r="B55" s="292"/>
      <c r="C55" s="292"/>
      <c r="D55" s="308">
        <f aca="true" t="shared" si="5" ref="D55:I55">SUM(D53:D54)</f>
        <v>365568.026155317</v>
      </c>
      <c r="E55" s="308">
        <f t="shared" si="5"/>
        <v>387507</v>
      </c>
      <c r="F55" s="308">
        <f t="shared" si="5"/>
        <v>402134</v>
      </c>
      <c r="G55" s="308">
        <f t="shared" si="5"/>
        <v>413092</v>
      </c>
      <c r="H55" s="308">
        <f t="shared" si="5"/>
        <v>424073</v>
      </c>
      <c r="I55" s="308">
        <f t="shared" si="5"/>
        <v>431386</v>
      </c>
      <c r="J55" s="296">
        <f>(D55-'Launatöflur 1-01-2008'!D56)/'Launatöflur 1-01-2008'!D56</f>
        <v>0.8865850420995057</v>
      </c>
      <c r="K55" s="296">
        <f>(E55-'Launatöflur 1-01-2008'!E56)/'Launatöflur 1-01-2008'!E56</f>
        <v>0.8954130628076425</v>
      </c>
      <c r="L55" s="296">
        <f>(F55-'Launatöflur 1-01-2008'!F56)/'Launatöflur 1-01-2008'!F56</f>
        <v>0.9006766346543447</v>
      </c>
      <c r="M55" s="296">
        <f>(G55-'Launatöflur 1-01-2008'!G56)/'Launatöflur 1-01-2008'!G56</f>
        <v>0.9044373564834502</v>
      </c>
      <c r="N55" s="296">
        <f>(H55-'Launatöflur 1-01-2008'!H56)/'Launatöflur 1-01-2008'!H56</f>
        <v>0.9081209773349397</v>
      </c>
      <c r="O55" s="296">
        <f>(I55-'Launatöflur 1-01-2008'!I56)/'Launatöflur 1-01-2008'!I56</f>
        <v>0.9105701467840163</v>
      </c>
    </row>
    <row r="56" spans="1:15" ht="12.75">
      <c r="A56" s="307"/>
      <c r="B56" s="292"/>
      <c r="C56" s="292"/>
      <c r="D56" s="308"/>
      <c r="E56" s="308"/>
      <c r="F56" s="308"/>
      <c r="G56" s="308"/>
      <c r="H56" s="308"/>
      <c r="I56" s="308"/>
      <c r="J56" s="296"/>
      <c r="K56" s="296"/>
      <c r="L56" s="296"/>
      <c r="M56" s="296"/>
      <c r="N56" s="296"/>
      <c r="O56" s="296"/>
    </row>
    <row r="57" spans="1:15" ht="12.75">
      <c r="A57" s="292" t="s">
        <v>42</v>
      </c>
      <c r="B57" s="292"/>
      <c r="C57" s="292"/>
      <c r="D57" s="309">
        <f aca="true" t="shared" si="6" ref="D57:I57">D50/156</f>
        <v>1956.1283727904938</v>
      </c>
      <c r="E57" s="309">
        <f t="shared" si="6"/>
        <v>2073.49358974359</v>
      </c>
      <c r="F57" s="309">
        <f t="shared" si="6"/>
        <v>2151.74358974359</v>
      </c>
      <c r="G57" s="309">
        <f t="shared" si="6"/>
        <v>2210.423076923077</v>
      </c>
      <c r="H57" s="309">
        <f t="shared" si="6"/>
        <v>2269.108974358974</v>
      </c>
      <c r="I57" s="309">
        <f t="shared" si="6"/>
        <v>2308.230769230769</v>
      </c>
      <c r="J57" s="296">
        <f>(D57-'Launatöflur 1-01-2008'!D58)/'Launatöflur 1-01-2008'!D58</f>
        <v>0.85665052749939</v>
      </c>
      <c r="K57" s="296">
        <f>(E57-'Launatöflur 1-01-2008'!E58)/'Launatöflur 1-01-2008'!E58</f>
        <v>0.8668196796313491</v>
      </c>
      <c r="L57" s="296">
        <f>(F57-'Launatöflur 1-01-2008'!F58)/'Launatöflur 1-01-2008'!F58</f>
        <v>0.8730428867174369</v>
      </c>
      <c r="M57" s="296">
        <f>(G57-'Launatöflur 1-01-2008'!G58)/'Launatöflur 1-01-2008'!G58</f>
        <v>0.8774392598812629</v>
      </c>
      <c r="N57" s="296">
        <f>(H57-'Launatöflur 1-01-2008'!H58)/'Launatöflur 1-01-2008'!H58</f>
        <v>0.8816326735267461</v>
      </c>
      <c r="O57" s="296">
        <f>(I57-'Launatöflur 1-01-2008'!I58)/'Launatöflur 1-01-2008'!I58</f>
        <v>0.8843178873340524</v>
      </c>
    </row>
    <row r="58" spans="1:15" ht="12.75">
      <c r="A58" s="297" t="s">
        <v>44</v>
      </c>
      <c r="B58" s="297"/>
      <c r="C58" s="297"/>
      <c r="D58" s="289">
        <f aca="true" t="shared" si="7" ref="D58:I58">+D50*$D$14</f>
        <v>3478.7786981706145</v>
      </c>
      <c r="E58" s="289">
        <f t="shared" si="7"/>
        <v>3687.501</v>
      </c>
      <c r="F58" s="289">
        <f t="shared" si="7"/>
        <v>3826.6608</v>
      </c>
      <c r="G58" s="289">
        <f t="shared" si="7"/>
        <v>3931.0164</v>
      </c>
      <c r="H58" s="289">
        <f t="shared" si="7"/>
        <v>4035.3834</v>
      </c>
      <c r="I58" s="289">
        <f t="shared" si="7"/>
        <v>4104.9576</v>
      </c>
      <c r="J58" s="296">
        <f>(D58-'Launatöflur 1-01-2008'!D59)/'Launatöflur 1-01-2008'!D59</f>
        <v>0.8566505274993901</v>
      </c>
      <c r="K58" s="296">
        <f>(E58-'Launatöflur 1-01-2008'!E59)/'Launatöflur 1-01-2008'!E59</f>
        <v>0.8668196796313489</v>
      </c>
      <c r="L58" s="296">
        <f>(F58-'Launatöflur 1-01-2008'!F59)/'Launatöflur 1-01-2008'!F59</f>
        <v>0.8730428867174369</v>
      </c>
      <c r="M58" s="296">
        <f>(G58-'Launatöflur 1-01-2008'!G59)/'Launatöflur 1-01-2008'!G59</f>
        <v>0.8774392598812627</v>
      </c>
      <c r="N58" s="296">
        <f>(H58-'Launatöflur 1-01-2008'!H59)/'Launatöflur 1-01-2008'!H59</f>
        <v>0.8816326735267461</v>
      </c>
      <c r="O58" s="296">
        <f>(I58-'Launatöflur 1-01-2008'!I59)/'Launatöflur 1-01-2008'!I59</f>
        <v>0.8843178873340526</v>
      </c>
    </row>
    <row r="59" spans="1:15" ht="12.75">
      <c r="A59" s="297" t="s">
        <v>46</v>
      </c>
      <c r="B59" s="297"/>
      <c r="C59" s="297"/>
      <c r="D59" s="289">
        <f aca="true" t="shared" si="8" ref="D59:I59">+D50*$D$15</f>
        <v>4790.949610638477</v>
      </c>
      <c r="E59" s="289">
        <f t="shared" si="8"/>
        <v>5078.4005</v>
      </c>
      <c r="F59" s="289">
        <f t="shared" si="8"/>
        <v>5270.050399999999</v>
      </c>
      <c r="G59" s="289">
        <f t="shared" si="8"/>
        <v>5413.7681999999995</v>
      </c>
      <c r="H59" s="289">
        <f t="shared" si="8"/>
        <v>5557.5017</v>
      </c>
      <c r="I59" s="289">
        <f t="shared" si="8"/>
        <v>5653.318799999999</v>
      </c>
      <c r="J59" s="296">
        <f>(D59-'Launatöflur 1-01-2008'!D60)/'Launatöflur 1-01-2008'!D60</f>
        <v>0.8566505274993897</v>
      </c>
      <c r="K59" s="296">
        <f>(E59-'Launatöflur 1-01-2008'!E60)/'Launatöflur 1-01-2008'!E60</f>
        <v>0.8668196796313491</v>
      </c>
      <c r="L59" s="296">
        <f>(F59-'Launatöflur 1-01-2008'!F60)/'Launatöflur 1-01-2008'!F60</f>
        <v>0.8730428867174368</v>
      </c>
      <c r="M59" s="296">
        <f>(G59-'Launatöflur 1-01-2008'!G60)/'Launatöflur 1-01-2008'!G60</f>
        <v>0.8774392598812627</v>
      </c>
      <c r="N59" s="296">
        <f>(H59-'Launatöflur 1-01-2008'!H60)/'Launatöflur 1-01-2008'!H60</f>
        <v>0.8816326735267462</v>
      </c>
      <c r="O59" s="296">
        <f>(I59-'Launatöflur 1-01-2008'!I60)/'Launatöflur 1-01-2008'!I60</f>
        <v>0.8843178873340525</v>
      </c>
    </row>
    <row r="60" spans="1:15" ht="12.75">
      <c r="A60" s="298" t="s">
        <v>9</v>
      </c>
      <c r="B60" s="298"/>
      <c r="C60" s="298"/>
      <c r="D60" s="310">
        <f aca="true" t="shared" si="9" ref="D60:I60">ROUND(D50*0.009,0)</f>
        <v>2746</v>
      </c>
      <c r="E60" s="310">
        <f t="shared" si="9"/>
        <v>2911</v>
      </c>
      <c r="F60" s="310">
        <f t="shared" si="9"/>
        <v>3021</v>
      </c>
      <c r="G60" s="310">
        <f t="shared" si="9"/>
        <v>3103</v>
      </c>
      <c r="H60" s="310">
        <f t="shared" si="9"/>
        <v>3186</v>
      </c>
      <c r="I60" s="310">
        <f t="shared" si="9"/>
        <v>3241</v>
      </c>
      <c r="J60" s="296">
        <f>(D60-'Launatöflur 1-01-2008'!D61)/'Launatöflur 1-01-2008'!D61</f>
        <v>1.0538519072550485</v>
      </c>
      <c r="K60" s="296">
        <f>(E60-'Launatöflur 1-01-2008'!E61)/'Launatöflur 1-01-2008'!E61</f>
        <v>1.0543401552575864</v>
      </c>
      <c r="L60" s="296">
        <f>(F60-'Launatöflur 1-01-2008'!F61)/'Launatöflur 1-01-2008'!F61</f>
        <v>1.053704962610469</v>
      </c>
      <c r="M60" s="296">
        <f>(G60-'Launatöflur 1-01-2008'!G61)/'Launatöflur 1-01-2008'!G61</f>
        <v>1.0536068828590337</v>
      </c>
      <c r="N60" s="296">
        <f>(H60-'Launatöflur 1-01-2008'!H61)/'Launatöflur 1-01-2008'!H61</f>
        <v>1.0541586073500968</v>
      </c>
      <c r="O60" s="296">
        <f>(I60-'Launatöflur 1-01-2008'!I61)/'Launatöflur 1-01-2008'!I61</f>
        <v>1.055168040583386</v>
      </c>
    </row>
    <row r="61" spans="4:9" ht="12.75">
      <c r="D61" s="311">
        <f aca="true" t="shared" si="10" ref="D61:I61">D58/D57</f>
        <v>1.7784000000000002</v>
      </c>
      <c r="E61" s="311">
        <f t="shared" si="10"/>
        <v>1.7784</v>
      </c>
      <c r="F61" s="311">
        <f t="shared" si="10"/>
        <v>1.7784</v>
      </c>
      <c r="G61" s="311">
        <f t="shared" si="10"/>
        <v>1.7783999999999998</v>
      </c>
      <c r="H61" s="311">
        <f t="shared" si="10"/>
        <v>1.7784000000000002</v>
      </c>
      <c r="I61" s="311">
        <f t="shared" si="10"/>
        <v>1.7784</v>
      </c>
    </row>
    <row r="62" spans="4:9" ht="12.75">
      <c r="D62" s="311"/>
      <c r="E62" s="311"/>
      <c r="F62" s="311"/>
      <c r="G62" s="311"/>
      <c r="H62" s="311"/>
      <c r="I62" s="311"/>
    </row>
    <row r="63" spans="4:9" ht="12.75">
      <c r="D63" s="311"/>
      <c r="E63" s="311"/>
      <c r="F63" s="311"/>
      <c r="G63" s="311"/>
      <c r="H63" s="311"/>
      <c r="I63" s="311"/>
    </row>
    <row r="64" spans="1:15" ht="12.75">
      <c r="A64" s="280" t="s">
        <v>47</v>
      </c>
      <c r="D64" s="312">
        <f>D57*0.2</f>
        <v>391.2256745580988</v>
      </c>
      <c r="E64" s="312">
        <f aca="true" t="shared" si="11" ref="D64:I65">E57*0.2</f>
        <v>414.698717948718</v>
      </c>
      <c r="F64" s="312">
        <f t="shared" si="11"/>
        <v>430.348717948718</v>
      </c>
      <c r="G64" s="312">
        <f t="shared" si="11"/>
        <v>442.08461538461546</v>
      </c>
      <c r="H64" s="312">
        <f t="shared" si="11"/>
        <v>453.82179487179485</v>
      </c>
      <c r="I64" s="312">
        <f t="shared" si="11"/>
        <v>461.6461538461538</v>
      </c>
      <c r="J64" s="296">
        <f>(D64-'Launatöflur 1-01-2008'!D67)/'Launatöflur 1-01-2008'!D67</f>
        <v>0.7484262588621126</v>
      </c>
      <c r="K64" s="296">
        <f>(E64-'Launatöflur 1-01-2008'!E67)/'Launatöflur 1-01-2008'!E67</f>
        <v>0.748424163095578</v>
      </c>
      <c r="L64" s="296">
        <f>(F64-'Launatöflur 1-01-2008'!F67)/'Launatöflur 1-01-2008'!F67</f>
        <v>0.7484281924982634</v>
      </c>
      <c r="M64" s="296">
        <f>(G64-'Launatöflur 1-01-2008'!G67)/'Launatöflur 1-01-2008'!G67</f>
        <v>0.748424689274862</v>
      </c>
      <c r="N64" s="296">
        <f>(H64-'Launatöflur 1-01-2008'!H67)/'Launatöflur 1-01-2008'!H67</f>
        <v>0.7484263065751392</v>
      </c>
      <c r="O64" s="296">
        <f>(I64-'Launatöflur 1-01-2008'!I67)/'Launatöflur 1-01-2008'!I67</f>
        <v>0.7484257205538295</v>
      </c>
    </row>
    <row r="65" spans="1:15" ht="12.75">
      <c r="A65" s="280" t="s">
        <v>48</v>
      </c>
      <c r="D65" s="312">
        <f t="shared" si="11"/>
        <v>695.755739634123</v>
      </c>
      <c r="E65" s="312">
        <f t="shared" si="11"/>
        <v>737.5002000000001</v>
      </c>
      <c r="F65" s="312">
        <f t="shared" si="11"/>
        <v>765.33216</v>
      </c>
      <c r="G65" s="312">
        <f t="shared" si="11"/>
        <v>786.2032800000001</v>
      </c>
      <c r="H65" s="312">
        <f t="shared" si="11"/>
        <v>807.0766800000001</v>
      </c>
      <c r="I65" s="312">
        <f t="shared" si="11"/>
        <v>820.99152</v>
      </c>
      <c r="J65" s="296">
        <f>(D65-'Launatöflur 1-01-2008'!D68)/'Launatöflur 1-01-2008'!D68</f>
        <v>1.0544008541629821</v>
      </c>
      <c r="K65" s="296">
        <f>(E65-'Launatöflur 1-01-2008'!E68)/'Launatöflur 1-01-2008'!E68</f>
        <v>1.0543983916373034</v>
      </c>
      <c r="L65" s="296">
        <f>(F65-'Launatöflur 1-01-2008'!F68)/'Launatöflur 1-01-2008'!F68</f>
        <v>1.0544031261854592</v>
      </c>
      <c r="M65" s="296">
        <f>(G65-'Launatöflur 1-01-2008'!G68)/'Launatöflur 1-01-2008'!G68</f>
        <v>1.0543990098979625</v>
      </c>
      <c r="N65" s="296">
        <f>(H65-'Launatöflur 1-01-2008'!H68)/'Launatöflur 1-01-2008'!H68</f>
        <v>1.0544009102257885</v>
      </c>
      <c r="O65" s="296">
        <f>(I65-'Launatöflur 1-01-2008'!I68)/'Launatöflur 1-01-2008'!I68</f>
        <v>1.0544002216507493</v>
      </c>
    </row>
    <row r="66" spans="1:15" ht="12.75">
      <c r="A66" s="280" t="s">
        <v>83</v>
      </c>
      <c r="D66" s="215">
        <f aca="true" t="shared" si="12" ref="D66:I66">D58-(D55/156)</f>
        <v>1135.3939151237105</v>
      </c>
      <c r="E66" s="215">
        <f t="shared" si="12"/>
        <v>1203.4817692307693</v>
      </c>
      <c r="F66" s="215">
        <f t="shared" si="12"/>
        <v>1248.8787487179488</v>
      </c>
      <c r="G66" s="215">
        <f t="shared" si="12"/>
        <v>1282.9907589743589</v>
      </c>
      <c r="H66" s="215">
        <f t="shared" si="12"/>
        <v>1316.9667333333337</v>
      </c>
      <c r="I66" s="215">
        <f t="shared" si="12"/>
        <v>1339.6627282051281</v>
      </c>
      <c r="J66" s="296">
        <f>(D66-'Launatöflur 1-01-2008'!D70)/'Launatöflur 1-01-2008'!D70</f>
        <v>0.7977758660774</v>
      </c>
      <c r="K66" s="296">
        <f>(E66-'Launatöflur 1-01-2008'!E70)/'Launatöflur 1-01-2008'!E70</f>
        <v>0.8104477239256598</v>
      </c>
      <c r="L66" s="296">
        <f>(F66-'Launatöflur 1-01-2008'!F70)/'Launatöflur 1-01-2008'!F70</f>
        <v>0.8184716238323306</v>
      </c>
      <c r="M66" s="296">
        <f>(G66-'Launatöflur 1-01-2008'!G70)/'Launatöflur 1-01-2008'!G70</f>
        <v>0.8240681572947415</v>
      </c>
      <c r="N66" s="296">
        <f>(H66-'Launatöflur 1-01-2008'!H70)/'Launatöflur 1-01-2008'!H70</f>
        <v>0.8292177602415298</v>
      </c>
      <c r="O66" s="296">
        <f>(I66-'Launatöflur 1-01-2008'!I70)/'Launatöflur 1-01-2008'!I70</f>
        <v>0.8323473184522391</v>
      </c>
    </row>
    <row r="67" spans="4:9" ht="12.75">
      <c r="D67" s="311"/>
      <c r="E67" s="311"/>
      <c r="F67" s="311"/>
      <c r="G67" s="311"/>
      <c r="H67" s="311"/>
      <c r="I67" s="311"/>
    </row>
    <row r="68" spans="4:9" ht="12.75">
      <c r="D68" s="311"/>
      <c r="E68" s="311"/>
      <c r="F68" s="311"/>
      <c r="G68" s="311"/>
      <c r="H68" s="311"/>
      <c r="I68" s="311"/>
    </row>
    <row r="69" spans="4:9" ht="12.75">
      <c r="D69" s="311"/>
      <c r="E69" s="311"/>
      <c r="F69" s="311"/>
      <c r="G69" s="311"/>
      <c r="H69" s="311"/>
      <c r="I69" s="311"/>
    </row>
    <row r="70" spans="2:9" ht="12.75">
      <c r="B70" s="281"/>
      <c r="C70" s="281"/>
      <c r="D70" s="282" t="s">
        <v>29</v>
      </c>
      <c r="E70" s="282" t="s">
        <v>30</v>
      </c>
      <c r="F70" s="282" t="s">
        <v>31</v>
      </c>
      <c r="G70" s="282" t="s">
        <v>32</v>
      </c>
      <c r="H70" s="282" t="s">
        <v>33</v>
      </c>
      <c r="I70" s="282" t="s">
        <v>34</v>
      </c>
    </row>
    <row r="71" spans="1:9" ht="12.75">
      <c r="A71" s="269"/>
      <c r="B71" s="323" t="s">
        <v>35</v>
      </c>
      <c r="C71" s="323"/>
      <c r="D71" s="281"/>
      <c r="E71" s="313">
        <f>E47</f>
        <v>0.06</v>
      </c>
      <c r="F71" s="313">
        <f>F47</f>
        <v>0.1</v>
      </c>
      <c r="G71" s="313">
        <f>G47</f>
        <v>0.13</v>
      </c>
      <c r="H71" s="313">
        <f>H47</f>
        <v>0.16</v>
      </c>
      <c r="I71" s="313">
        <f>I47</f>
        <v>0.18</v>
      </c>
    </row>
    <row r="72" spans="1:9" ht="12.75">
      <c r="A72" s="269"/>
      <c r="B72" s="323" t="s">
        <v>128</v>
      </c>
      <c r="C72" s="323"/>
      <c r="D72" s="277"/>
      <c r="E72" s="314">
        <v>1</v>
      </c>
      <c r="F72" s="314"/>
      <c r="G72" s="314">
        <v>2</v>
      </c>
      <c r="H72" s="314"/>
      <c r="I72" s="314">
        <v>5</v>
      </c>
    </row>
    <row r="73" spans="1:11" s="290" customFormat="1" ht="12.75">
      <c r="A73" s="290" t="s">
        <v>82</v>
      </c>
      <c r="D73" s="291"/>
      <c r="E73" s="291"/>
      <c r="F73" s="291"/>
      <c r="G73" s="291"/>
      <c r="H73" s="291"/>
      <c r="I73" s="291"/>
      <c r="J73" s="291"/>
      <c r="K73" s="214"/>
    </row>
    <row r="74" spans="1:15" ht="12.75">
      <c r="A74" s="292" t="s">
        <v>37</v>
      </c>
      <c r="B74" s="315"/>
      <c r="C74" s="292"/>
      <c r="D74" s="316">
        <f aca="true" t="shared" si="13" ref="D74:I74">+D50</f>
        <v>305156.026155317</v>
      </c>
      <c r="E74" s="316">
        <f t="shared" si="13"/>
        <v>323465</v>
      </c>
      <c r="F74" s="316">
        <f t="shared" si="13"/>
        <v>335672</v>
      </c>
      <c r="G74" s="316">
        <f t="shared" si="13"/>
        <v>344826</v>
      </c>
      <c r="H74" s="316">
        <f t="shared" si="13"/>
        <v>353981</v>
      </c>
      <c r="I74" s="316">
        <f t="shared" si="13"/>
        <v>360084</v>
      </c>
      <c r="J74" s="296">
        <f>(D74-'Launatöflur 1-01-2008'!D80)/'Launatöflur 1-01-2008'!D80</f>
        <v>0.85665052749939</v>
      </c>
      <c r="K74" s="296">
        <f>(E74-'Launatöflur 1-01-2008'!E80)/'Launatöflur 1-01-2008'!E80</f>
        <v>0.8668196796313489</v>
      </c>
      <c r="L74" s="296">
        <f>(F74-'Launatöflur 1-01-2008'!F80)/'Launatöflur 1-01-2008'!F80</f>
        <v>0.8730428867174368</v>
      </c>
      <c r="M74" s="296">
        <f>(G74-'Launatöflur 1-01-2008'!G80)/'Launatöflur 1-01-2008'!G80</f>
        <v>0.8774392598812627</v>
      </c>
      <c r="N74" s="296">
        <f>(H74-'Launatöflur 1-01-2008'!H80)/'Launatöflur 1-01-2008'!H80</f>
        <v>0.8816326735267461</v>
      </c>
      <c r="O74" s="296">
        <f>(I74-'Launatöflur 1-01-2008'!I80)/'Launatöflur 1-01-2008'!I80</f>
        <v>0.8843178873340526</v>
      </c>
    </row>
    <row r="75" spans="1:15" ht="12.75">
      <c r="A75" s="297" t="s">
        <v>38</v>
      </c>
      <c r="B75" s="287">
        <f>+$D$24</f>
        <v>0.2565</v>
      </c>
      <c r="C75" s="288"/>
      <c r="D75" s="289">
        <f aca="true" t="shared" si="14" ref="D75:I75">+D74*$B$75</f>
        <v>78272.52070883881</v>
      </c>
      <c r="E75" s="289">
        <f t="shared" si="14"/>
        <v>82968.7725</v>
      </c>
      <c r="F75" s="289">
        <f t="shared" si="14"/>
        <v>86099.868</v>
      </c>
      <c r="G75" s="289">
        <f t="shared" si="14"/>
        <v>88447.869</v>
      </c>
      <c r="H75" s="289">
        <f t="shared" si="14"/>
        <v>90796.1265</v>
      </c>
      <c r="I75" s="289">
        <f t="shared" si="14"/>
        <v>92361.546</v>
      </c>
      <c r="J75" s="296">
        <f>(D75-'Launatöflur 1-01-2008'!D81)/'Launatöflur 1-01-2008'!D81</f>
        <v>1.7213192017348202</v>
      </c>
      <c r="K75" s="296">
        <f>(E75-'Launatöflur 1-01-2008'!E81)/'Launatöflur 1-01-2008'!E81</f>
        <v>1.7362242732882345</v>
      </c>
      <c r="L75" s="296">
        <f>(F75-'Launatöflur 1-01-2008'!F81)/'Launatöflur 1-01-2008'!F81</f>
        <v>1.7453457168172721</v>
      </c>
      <c r="M75" s="296">
        <f>(G75-'Launatöflur 1-01-2008'!G81)/'Launatöflur 1-01-2008'!G81</f>
        <v>1.7517895437688227</v>
      </c>
      <c r="N75" s="296">
        <f>(H75-'Launatöflur 1-01-2008'!H81)/'Launatöflur 1-01-2008'!H81</f>
        <v>1.7579358900549165</v>
      </c>
      <c r="O75" s="296">
        <f>(I75-'Launatöflur 1-01-2008'!I81)/'Launatöflur 1-01-2008'!I81</f>
        <v>1.7618716462924833</v>
      </c>
    </row>
    <row r="76" spans="1:15" s="297" customFormat="1" ht="12.75">
      <c r="A76" s="298" t="s">
        <v>39</v>
      </c>
      <c r="B76" s="299">
        <f>+$D$23</f>
        <v>0</v>
      </c>
      <c r="C76" s="300"/>
      <c r="D76" s="301">
        <f aca="true" t="shared" si="15" ref="D76:I76">+D82*B76</f>
        <v>0</v>
      </c>
      <c r="E76" s="301">
        <f t="shared" si="15"/>
        <v>0</v>
      </c>
      <c r="F76" s="301">
        <f t="shared" si="15"/>
        <v>0</v>
      </c>
      <c r="G76" s="301">
        <f t="shared" si="15"/>
        <v>0</v>
      </c>
      <c r="H76" s="301">
        <f t="shared" si="15"/>
        <v>0</v>
      </c>
      <c r="I76" s="301">
        <f t="shared" si="15"/>
        <v>0</v>
      </c>
      <c r="J76" s="296">
        <v>0</v>
      </c>
      <c r="K76" s="296">
        <v>0</v>
      </c>
      <c r="L76" s="296">
        <v>0</v>
      </c>
      <c r="M76" s="296">
        <v>0</v>
      </c>
      <c r="N76" s="296">
        <v>0</v>
      </c>
      <c r="O76" s="296">
        <v>0</v>
      </c>
    </row>
    <row r="77" spans="1:15" ht="12.75">
      <c r="A77" s="302" t="s">
        <v>40</v>
      </c>
      <c r="B77" s="303"/>
      <c r="C77" s="303"/>
      <c r="D77" s="304">
        <f aca="true" t="shared" si="16" ref="D77:I77">SUM(D74:D76)</f>
        <v>383428.54686415585</v>
      </c>
      <c r="E77" s="304">
        <f t="shared" si="16"/>
        <v>406433.7725</v>
      </c>
      <c r="F77" s="304">
        <f t="shared" si="16"/>
        <v>421771.868</v>
      </c>
      <c r="G77" s="304">
        <f t="shared" si="16"/>
        <v>433273.869</v>
      </c>
      <c r="H77" s="304">
        <f t="shared" si="16"/>
        <v>444777.1265</v>
      </c>
      <c r="I77" s="304">
        <f t="shared" si="16"/>
        <v>452445.546</v>
      </c>
      <c r="J77" s="296">
        <f>(D77-'Launatöflur 1-01-2008'!D83)/'Launatöflur 1-01-2008'!D83</f>
        <v>0.9854309683429646</v>
      </c>
      <c r="K77" s="296">
        <f>(E77-'Launatöflur 1-01-2008'!E83)/'Launatöflur 1-01-2008'!E83</f>
        <v>0.9963054701759915</v>
      </c>
      <c r="L77" s="296">
        <f>(F77-'Launatöflur 1-01-2008'!F83)/'Launatöflur 1-01-2008'!F83</f>
        <v>1.0029603294982634</v>
      </c>
      <c r="M77" s="296">
        <f>(G77-'Launatöflur 1-01-2008'!G83)/'Launatöflur 1-01-2008'!G83</f>
        <v>1.0076616425879203</v>
      </c>
      <c r="N77" s="296">
        <f>(H77-'Launatöflur 1-01-2008'!H83)/'Launatöflur 1-01-2008'!H83</f>
        <v>1.0121459185415802</v>
      </c>
      <c r="O77" s="296">
        <f>(I77-'Launatöflur 1-01-2008'!I83)/'Launatöflur 1-01-2008'!I83</f>
        <v>1.0150173833491378</v>
      </c>
    </row>
    <row r="78" spans="1:15" ht="12.75">
      <c r="A78" s="297" t="s">
        <v>41</v>
      </c>
      <c r="B78" s="305">
        <f>+$D$28</f>
        <v>18</v>
      </c>
      <c r="C78" s="305"/>
      <c r="D78" s="317">
        <f aca="true" t="shared" si="17" ref="D78:I78">$B$78*D84</f>
        <v>49428</v>
      </c>
      <c r="E78" s="317">
        <f t="shared" si="17"/>
        <v>52398</v>
      </c>
      <c r="F78" s="317">
        <f t="shared" si="17"/>
        <v>54378</v>
      </c>
      <c r="G78" s="317">
        <f t="shared" si="17"/>
        <v>55854</v>
      </c>
      <c r="H78" s="317">
        <f t="shared" si="17"/>
        <v>57348</v>
      </c>
      <c r="I78" s="317">
        <f t="shared" si="17"/>
        <v>58338</v>
      </c>
      <c r="J78" s="296">
        <f>(D78-'Launatöflur 1-01-2008'!D84)/'Launatöflur 1-01-2008'!D84</f>
        <v>0.9457544384521513</v>
      </c>
      <c r="K78" s="296">
        <f>(E78-'Launatöflur 1-01-2008'!E84)/'Launatöflur 1-01-2008'!E84</f>
        <v>0.9462169891913977</v>
      </c>
      <c r="L78" s="296">
        <f>(F78-'Launatöflur 1-01-2008'!F84)/'Launatöflur 1-01-2008'!F84</f>
        <v>0.9456152277362339</v>
      </c>
      <c r="M78" s="296">
        <f>(G78-'Launatöflur 1-01-2008'!G84)/'Launatöflur 1-01-2008'!G84</f>
        <v>0.9455223100769794</v>
      </c>
      <c r="N78" s="296">
        <f>(H78-'Launatöflur 1-01-2008'!H84)/'Launatöflur 1-01-2008'!H84</f>
        <v>0.9460449964369337</v>
      </c>
      <c r="O78" s="296">
        <f>(I78-'Launatöflur 1-01-2008'!I84)/'Launatöflur 1-01-2008'!I84</f>
        <v>0.9470013016053133</v>
      </c>
    </row>
    <row r="79" spans="1:15" ht="13.5" thickBot="1">
      <c r="A79" s="307"/>
      <c r="B79" s="292"/>
      <c r="C79" s="292"/>
      <c r="D79" s="318">
        <f aca="true" t="shared" si="18" ref="D79:I79">SUM(D77:D78)</f>
        <v>432856.54686415585</v>
      </c>
      <c r="E79" s="318">
        <f t="shared" si="18"/>
        <v>458831.7725</v>
      </c>
      <c r="F79" s="318">
        <f t="shared" si="18"/>
        <v>476149.868</v>
      </c>
      <c r="G79" s="318">
        <f t="shared" si="18"/>
        <v>489127.869</v>
      </c>
      <c r="H79" s="318">
        <f t="shared" si="18"/>
        <v>502125.1265</v>
      </c>
      <c r="I79" s="318">
        <f t="shared" si="18"/>
        <v>510783.546</v>
      </c>
      <c r="J79" s="296">
        <f>(D79-'Launatöflur 1-01-2008'!D85)/'Launatöflur 1-01-2008'!D85</f>
        <v>0.9808186485051036</v>
      </c>
      <c r="K79" s="296">
        <f>(E79-'Launatöflur 1-01-2008'!E85)/'Launatöflur 1-01-2008'!E85</f>
        <v>0.9904554106940403</v>
      </c>
      <c r="L79" s="296">
        <f>(F79-'Launatöflur 1-01-2008'!F85)/'Launatöflur 1-01-2008'!F85</f>
        <v>0.9962409080034976</v>
      </c>
      <c r="M79" s="296">
        <f>(G79-'Launatöflur 1-01-2008'!G85)/'Launatöflur 1-01-2008'!G85</f>
        <v>1.0003658634973576</v>
      </c>
      <c r="N79" s="296">
        <f>(H79-'Launatöflur 1-01-2008'!H85)/'Launatöflur 1-01-2008'!H85</f>
        <v>1.0043702291109569</v>
      </c>
      <c r="O79" s="296">
        <f>(I79-'Launatöflur 1-01-2008'!I85)/'Launatöflur 1-01-2008'!I85</f>
        <v>1.0070096525224042</v>
      </c>
    </row>
    <row r="80" spans="1:15" ht="13.5" thickTop="1">
      <c r="A80" s="307"/>
      <c r="B80" s="292"/>
      <c r="C80" s="292"/>
      <c r="D80" s="319"/>
      <c r="E80" s="319"/>
      <c r="F80" s="319"/>
      <c r="G80" s="319"/>
      <c r="H80" s="319"/>
      <c r="I80" s="319"/>
      <c r="J80" s="296"/>
      <c r="K80" s="296"/>
      <c r="L80" s="296"/>
      <c r="M80" s="296"/>
      <c r="N80" s="296"/>
      <c r="O80" s="296"/>
    </row>
    <row r="81" spans="1:15" ht="12.75">
      <c r="A81" s="292" t="s">
        <v>42</v>
      </c>
      <c r="B81" s="292"/>
      <c r="C81" s="292"/>
      <c r="D81" s="309">
        <f aca="true" t="shared" si="19" ref="D81:I81">+(D74+D75)*$D$13</f>
        <v>2457.8753004112555</v>
      </c>
      <c r="E81" s="309">
        <f t="shared" si="19"/>
        <v>2605.3446955128206</v>
      </c>
      <c r="F81" s="309">
        <f t="shared" si="19"/>
        <v>2703.6658205128206</v>
      </c>
      <c r="G81" s="309">
        <f t="shared" si="19"/>
        <v>2777.396596153846</v>
      </c>
      <c r="H81" s="309">
        <f t="shared" si="19"/>
        <v>2851.1354262820514</v>
      </c>
      <c r="I81" s="309">
        <f t="shared" si="19"/>
        <v>2900.2919615384612</v>
      </c>
      <c r="J81" s="296">
        <f>(D81-'Launatöflur 1-01-2008'!D87)/'Launatöflur 1-01-2008'!D87</f>
        <v>0.9854309683429648</v>
      </c>
      <c r="K81" s="296">
        <f>(E81-'Launatöflur 1-01-2008'!E87)/'Launatöflur 1-01-2008'!E87</f>
        <v>0.9963054701759915</v>
      </c>
      <c r="L81" s="296">
        <f>(F81-'Launatöflur 1-01-2008'!F87)/'Launatöflur 1-01-2008'!F87</f>
        <v>1.0029603294982632</v>
      </c>
      <c r="M81" s="296">
        <f>(G81-'Launatöflur 1-01-2008'!G87)/'Launatöflur 1-01-2008'!G87</f>
        <v>1.0076616425879201</v>
      </c>
      <c r="N81" s="296">
        <f>(H81-'Launatöflur 1-01-2008'!H87)/'Launatöflur 1-01-2008'!H87</f>
        <v>1.0121459185415802</v>
      </c>
      <c r="O81" s="296">
        <f>(I81-'Launatöflur 1-01-2008'!I87)/'Launatöflur 1-01-2008'!I87</f>
        <v>1.0150173833491378</v>
      </c>
    </row>
    <row r="82" spans="1:15" ht="12.75">
      <c r="A82" s="297" t="s">
        <v>44</v>
      </c>
      <c r="B82" s="297"/>
      <c r="C82" s="297"/>
      <c r="D82" s="289">
        <f aca="true" t="shared" si="20" ref="D82:I82">+D74*$D$14</f>
        <v>3478.7786981706145</v>
      </c>
      <c r="E82" s="289">
        <f t="shared" si="20"/>
        <v>3687.501</v>
      </c>
      <c r="F82" s="289">
        <f t="shared" si="20"/>
        <v>3826.6608</v>
      </c>
      <c r="G82" s="289">
        <f t="shared" si="20"/>
        <v>3931.0164</v>
      </c>
      <c r="H82" s="289">
        <f t="shared" si="20"/>
        <v>4035.3834</v>
      </c>
      <c r="I82" s="289">
        <f t="shared" si="20"/>
        <v>4104.9576</v>
      </c>
      <c r="J82" s="296">
        <f>(D82-'Launatöflur 1-01-2008'!D88)/'Launatöflur 1-01-2008'!D88</f>
        <v>0.8566505274993901</v>
      </c>
      <c r="K82" s="296">
        <f>(E82-'Launatöflur 1-01-2008'!E88)/'Launatöflur 1-01-2008'!E88</f>
        <v>0.8668196796313489</v>
      </c>
      <c r="L82" s="296">
        <f>(F82-'Launatöflur 1-01-2008'!F88)/'Launatöflur 1-01-2008'!F88</f>
        <v>0.8730428867174369</v>
      </c>
      <c r="M82" s="296">
        <f>(G82-'Launatöflur 1-01-2008'!G88)/'Launatöflur 1-01-2008'!G88</f>
        <v>0.8774392598812627</v>
      </c>
      <c r="N82" s="296">
        <f>(H82-'Launatöflur 1-01-2008'!H88)/'Launatöflur 1-01-2008'!H88</f>
        <v>0.8816326735267461</v>
      </c>
      <c r="O82" s="296">
        <f>(I82-'Launatöflur 1-01-2008'!I88)/'Launatöflur 1-01-2008'!I88</f>
        <v>0.8843178873340526</v>
      </c>
    </row>
    <row r="83" spans="1:15" ht="12.75">
      <c r="A83" s="297" t="s">
        <v>46</v>
      </c>
      <c r="B83" s="297"/>
      <c r="C83" s="297"/>
      <c r="D83" s="289">
        <f aca="true" t="shared" si="21" ref="D83:I83">+D74*$D$15</f>
        <v>4790.949610638477</v>
      </c>
      <c r="E83" s="289">
        <f t="shared" si="21"/>
        <v>5078.4005</v>
      </c>
      <c r="F83" s="289">
        <f t="shared" si="21"/>
        <v>5270.050399999999</v>
      </c>
      <c r="G83" s="289">
        <f t="shared" si="21"/>
        <v>5413.7681999999995</v>
      </c>
      <c r="H83" s="289">
        <f t="shared" si="21"/>
        <v>5557.5017</v>
      </c>
      <c r="I83" s="289">
        <f t="shared" si="21"/>
        <v>5653.318799999999</v>
      </c>
      <c r="J83" s="296">
        <f>(D83-'Launatöflur 1-01-2008'!D89)/'Launatöflur 1-01-2008'!D89</f>
        <v>0.8566505274993897</v>
      </c>
      <c r="K83" s="296">
        <f>(E83-'Launatöflur 1-01-2008'!E89)/'Launatöflur 1-01-2008'!E89</f>
        <v>0.8668196796313491</v>
      </c>
      <c r="L83" s="296">
        <f>(F83-'Launatöflur 1-01-2008'!F89)/'Launatöflur 1-01-2008'!F89</f>
        <v>0.8730428867174368</v>
      </c>
      <c r="M83" s="296">
        <f>(G83-'Launatöflur 1-01-2008'!G89)/'Launatöflur 1-01-2008'!G89</f>
        <v>0.8774392598812627</v>
      </c>
      <c r="N83" s="296">
        <f>(H83-'Launatöflur 1-01-2008'!H89)/'Launatöflur 1-01-2008'!H89</f>
        <v>0.8816326735267462</v>
      </c>
      <c r="O83" s="296">
        <f>(I83-'Launatöflur 1-01-2008'!I89)/'Launatöflur 1-01-2008'!I89</f>
        <v>0.8843178873340525</v>
      </c>
    </row>
    <row r="84" spans="1:15" ht="12.75">
      <c r="A84" s="298" t="s">
        <v>9</v>
      </c>
      <c r="B84" s="298"/>
      <c r="C84" s="298"/>
      <c r="D84" s="310">
        <f aca="true" t="shared" si="22" ref="D84:I84">ROUND(D74*0.009,0)</f>
        <v>2746</v>
      </c>
      <c r="E84" s="310">
        <f t="shared" si="22"/>
        <v>2911</v>
      </c>
      <c r="F84" s="310">
        <f t="shared" si="22"/>
        <v>3021</v>
      </c>
      <c r="G84" s="310">
        <f t="shared" si="22"/>
        <v>3103</v>
      </c>
      <c r="H84" s="310">
        <f t="shared" si="22"/>
        <v>3186</v>
      </c>
      <c r="I84" s="310">
        <f t="shared" si="22"/>
        <v>3241</v>
      </c>
      <c r="J84" s="296">
        <f>(D84-'Launatöflur 1-01-2008'!D90)/'Launatöflur 1-01-2008'!D90</f>
        <v>1.0538519072550485</v>
      </c>
      <c r="K84" s="296">
        <f>(E84-'Launatöflur 1-01-2008'!E90)/'Launatöflur 1-01-2008'!E90</f>
        <v>1.0543401552575864</v>
      </c>
      <c r="L84" s="296">
        <f>(F84-'Launatöflur 1-01-2008'!F90)/'Launatöflur 1-01-2008'!F90</f>
        <v>1.053704962610469</v>
      </c>
      <c r="M84" s="296">
        <f>(G84-'Launatöflur 1-01-2008'!G90)/'Launatöflur 1-01-2008'!G90</f>
        <v>1.0536068828590337</v>
      </c>
      <c r="N84" s="296">
        <f>(H84-'Launatöflur 1-01-2008'!H90)/'Launatöflur 1-01-2008'!H90</f>
        <v>1.0541586073500968</v>
      </c>
      <c r="O84" s="296">
        <f>(I84-'Launatöflur 1-01-2008'!I90)/'Launatöflur 1-01-2008'!I90</f>
        <v>1.055168040583386</v>
      </c>
    </row>
    <row r="85" spans="4:10" ht="12.75">
      <c r="D85" s="320">
        <f aca="true" t="shared" si="23" ref="D85:I85">D82/D81</f>
        <v>1.4153601273378433</v>
      </c>
      <c r="E85" s="320">
        <f t="shared" si="23"/>
        <v>1.4153601273378433</v>
      </c>
      <c r="F85" s="320">
        <f t="shared" si="23"/>
        <v>1.4153601273378433</v>
      </c>
      <c r="G85" s="320">
        <f t="shared" si="23"/>
        <v>1.4153601273378433</v>
      </c>
      <c r="H85" s="320">
        <f t="shared" si="23"/>
        <v>1.415360127337843</v>
      </c>
      <c r="I85" s="320">
        <f t="shared" si="23"/>
        <v>1.4153601273378433</v>
      </c>
      <c r="J85" s="296"/>
    </row>
    <row r="86" spans="4:9" ht="12.75">
      <c r="D86" s="320"/>
      <c r="E86" s="320"/>
      <c r="F86" s="320"/>
      <c r="G86" s="320"/>
      <c r="H86" s="320"/>
      <c r="I86" s="320"/>
    </row>
    <row r="87" spans="4:9" ht="12.75">
      <c r="D87" s="320"/>
      <c r="E87" s="320"/>
      <c r="F87" s="320"/>
      <c r="G87" s="320"/>
      <c r="H87" s="320"/>
      <c r="I87" s="320"/>
    </row>
    <row r="88" spans="1:15" ht="12.75">
      <c r="A88" s="280" t="s">
        <v>47</v>
      </c>
      <c r="B88" s="321"/>
      <c r="D88" s="312">
        <f aca="true" t="shared" si="24" ref="D88:I89">D64</f>
        <v>391.2256745580988</v>
      </c>
      <c r="E88" s="312">
        <f t="shared" si="24"/>
        <v>414.698717948718</v>
      </c>
      <c r="F88" s="312">
        <f t="shared" si="24"/>
        <v>430.348717948718</v>
      </c>
      <c r="G88" s="312">
        <f t="shared" si="24"/>
        <v>442.08461538461546</v>
      </c>
      <c r="H88" s="312">
        <f t="shared" si="24"/>
        <v>453.82179487179485</v>
      </c>
      <c r="I88" s="312">
        <f t="shared" si="24"/>
        <v>461.6461538461538</v>
      </c>
      <c r="J88" s="296">
        <f>(D88-'Launatöflur 1-01-2008'!D96)/'Launatöflur 1-01-2008'!D96</f>
        <v>0.7484262588621126</v>
      </c>
      <c r="K88" s="296">
        <f>(E88-'Launatöflur 1-01-2008'!E96)/'Launatöflur 1-01-2008'!E96</f>
        <v>0.748424163095578</v>
      </c>
      <c r="L88" s="296">
        <f>(F88-'Launatöflur 1-01-2008'!F96)/'Launatöflur 1-01-2008'!F96</f>
        <v>0.7484281924982634</v>
      </c>
      <c r="M88" s="296">
        <f>(G88-'Launatöflur 1-01-2008'!G96)/'Launatöflur 1-01-2008'!G96</f>
        <v>0.748424689274862</v>
      </c>
      <c r="N88" s="296">
        <f>(H88-'Launatöflur 1-01-2008'!H96)/'Launatöflur 1-01-2008'!H96</f>
        <v>0.7484263065751392</v>
      </c>
      <c r="O88" s="296">
        <f>(I88-'Launatöflur 1-01-2008'!I96)/'Launatöflur 1-01-2008'!I96</f>
        <v>0.7484257205538295</v>
      </c>
    </row>
    <row r="89" spans="1:15" ht="12.75">
      <c r="A89" s="280" t="s">
        <v>48</v>
      </c>
      <c r="B89" s="321"/>
      <c r="D89" s="312">
        <f t="shared" si="24"/>
        <v>695.755739634123</v>
      </c>
      <c r="E89" s="312">
        <f t="shared" si="24"/>
        <v>737.5002000000001</v>
      </c>
      <c r="F89" s="312">
        <f t="shared" si="24"/>
        <v>765.33216</v>
      </c>
      <c r="G89" s="312">
        <f t="shared" si="24"/>
        <v>786.2032800000001</v>
      </c>
      <c r="H89" s="312">
        <f t="shared" si="24"/>
        <v>807.0766800000001</v>
      </c>
      <c r="I89" s="312">
        <f t="shared" si="24"/>
        <v>820.99152</v>
      </c>
      <c r="J89" s="296">
        <f>(D89-'Launatöflur 1-01-2008'!D97)/'Launatöflur 1-01-2008'!D97</f>
        <v>1.0544008541629821</v>
      </c>
      <c r="K89" s="296">
        <f>(E89-'Launatöflur 1-01-2008'!E97)/'Launatöflur 1-01-2008'!E97</f>
        <v>1.0543983916373034</v>
      </c>
      <c r="L89" s="296">
        <f>(F89-'Launatöflur 1-01-2008'!F97)/'Launatöflur 1-01-2008'!F97</f>
        <v>1.0544031261854592</v>
      </c>
      <c r="M89" s="296">
        <f>(G89-'Launatöflur 1-01-2008'!G97)/'Launatöflur 1-01-2008'!G97</f>
        <v>1.0543990098979625</v>
      </c>
      <c r="N89" s="296">
        <f>(H89-'Launatöflur 1-01-2008'!H97)/'Launatöflur 1-01-2008'!H97</f>
        <v>1.0544009102257885</v>
      </c>
      <c r="O89" s="296">
        <f>(I89-'Launatöflur 1-01-2008'!I97)/'Launatöflur 1-01-2008'!I97</f>
        <v>1.0544002216507493</v>
      </c>
    </row>
    <row r="90" spans="1:15" ht="12.75">
      <c r="A90" s="286" t="s">
        <v>84</v>
      </c>
      <c r="D90" s="215">
        <f aca="true" t="shared" si="25" ref="D90:I90">D82-(D79/156)</f>
        <v>704.0572439132052</v>
      </c>
      <c r="E90" s="215">
        <f t="shared" si="25"/>
        <v>746.2716891025643</v>
      </c>
      <c r="F90" s="215">
        <f t="shared" si="25"/>
        <v>774.4180564102562</v>
      </c>
      <c r="G90" s="215">
        <f t="shared" si="25"/>
        <v>795.5813423076925</v>
      </c>
      <c r="H90" s="215">
        <f t="shared" si="25"/>
        <v>816.632589102564</v>
      </c>
      <c r="I90" s="215">
        <f t="shared" si="25"/>
        <v>830.7040999999999</v>
      </c>
      <c r="J90" s="296">
        <f>(D90-'Launatöflur 1-01-2008'!D100)/'Launatöflur 1-01-2008'!D100</f>
        <v>0.4888395335544836</v>
      </c>
      <c r="K90" s="296">
        <f>(E90-'Launatöflur 1-01-2008'!E100)/'Launatöflur 1-01-2008'!E100</f>
        <v>0.49968628717333075</v>
      </c>
      <c r="L90" s="296">
        <f>(F90-'Launatöflur 1-01-2008'!F100)/'Launatöflur 1-01-2008'!F100</f>
        <v>0.5065823209468953</v>
      </c>
      <c r="M90" s="296">
        <f>(G90-'Launatöflur 1-01-2008'!G100)/'Launatöflur 1-01-2008'!G100</f>
        <v>0.5113990382279314</v>
      </c>
      <c r="N90" s="296">
        <f>(H90-'Launatöflur 1-01-2008'!H100)/'Launatöflur 1-01-2008'!H100</f>
        <v>0.515786708617789</v>
      </c>
      <c r="O90" s="296">
        <f>(I90-'Launatöflur 1-01-2008'!I100)/'Launatöflur 1-01-2008'!I100</f>
        <v>0.5184444988546318</v>
      </c>
    </row>
    <row r="91" spans="4:9" ht="12.75">
      <c r="D91" s="320"/>
      <c r="E91" s="320"/>
      <c r="F91" s="320"/>
      <c r="G91" s="320"/>
      <c r="H91" s="320"/>
      <c r="I91" s="320"/>
    </row>
    <row r="92" spans="4:9" ht="12.75">
      <c r="D92" s="320"/>
      <c r="E92" s="320"/>
      <c r="F92" s="320"/>
      <c r="G92" s="320"/>
      <c r="H92" s="320"/>
      <c r="I92" s="320"/>
    </row>
    <row r="94" ht="12.75" hidden="1">
      <c r="I94" s="289"/>
    </row>
    <row r="95" spans="1:9" ht="12.75" hidden="1">
      <c r="A95" s="290" t="s">
        <v>93</v>
      </c>
      <c r="B95" s="290"/>
      <c r="C95" s="290"/>
      <c r="D95" s="291"/>
      <c r="E95" s="291"/>
      <c r="F95" s="291"/>
      <c r="G95" s="291"/>
      <c r="H95" s="291"/>
      <c r="I95" s="291"/>
    </row>
    <row r="96" spans="1:15" ht="12.75" hidden="1">
      <c r="A96" s="292" t="s">
        <v>37</v>
      </c>
      <c r="B96" s="315"/>
      <c r="C96" s="292"/>
      <c r="D96" s="316">
        <f aca="true" t="shared" si="26" ref="D96:I96">D74</f>
        <v>305156.026155317</v>
      </c>
      <c r="E96" s="316">
        <f t="shared" si="26"/>
        <v>323465</v>
      </c>
      <c r="F96" s="316">
        <f t="shared" si="26"/>
        <v>335672</v>
      </c>
      <c r="G96" s="316">
        <f t="shared" si="26"/>
        <v>344826</v>
      </c>
      <c r="H96" s="316">
        <f t="shared" si="26"/>
        <v>353981</v>
      </c>
      <c r="I96" s="316">
        <f t="shared" si="26"/>
        <v>360084</v>
      </c>
      <c r="J96" s="296">
        <f>(D96-'Launatöflur 1-01-2008'!D107)/'Launatöflur 1-01-2008'!D107</f>
        <v>0.85665052749939</v>
      </c>
      <c r="K96" s="296">
        <f>(E96-'Launatöflur 1-01-2008'!E107)/'Launatöflur 1-01-2008'!E107</f>
        <v>0.8668196796313489</v>
      </c>
      <c r="L96" s="296">
        <f>(F96-'Launatöflur 1-01-2008'!F107)/'Launatöflur 1-01-2008'!F107</f>
        <v>0.8730428867174368</v>
      </c>
      <c r="M96" s="296">
        <f>(G96-'Launatöflur 1-01-2008'!G107)/'Launatöflur 1-01-2008'!G107</f>
        <v>0.8774392598812627</v>
      </c>
      <c r="N96" s="296">
        <f>(H96-'Launatöflur 1-01-2008'!H107)/'Launatöflur 1-01-2008'!H107</f>
        <v>0.8816326735267461</v>
      </c>
      <c r="O96" s="296">
        <f>(I96-'Launatöflur 1-01-2008'!I107)/'Launatöflur 1-01-2008'!I107</f>
        <v>0.8843178873340526</v>
      </c>
    </row>
    <row r="97" spans="1:15" ht="12.75" hidden="1">
      <c r="A97" s="297" t="s">
        <v>38</v>
      </c>
      <c r="B97" s="287">
        <f>+$D$25</f>
        <v>0.4074</v>
      </c>
      <c r="C97" s="288"/>
      <c r="D97" s="289">
        <f aca="true" t="shared" si="27" ref="D97:I97">+D96*$B$97</f>
        <v>124320.56505567615</v>
      </c>
      <c r="E97" s="289">
        <f t="shared" si="27"/>
        <v>131779.641</v>
      </c>
      <c r="F97" s="289">
        <f t="shared" si="27"/>
        <v>136752.7728</v>
      </c>
      <c r="G97" s="289">
        <f t="shared" si="27"/>
        <v>140482.11239999998</v>
      </c>
      <c r="H97" s="289">
        <f t="shared" si="27"/>
        <v>144211.8594</v>
      </c>
      <c r="I97" s="289">
        <f t="shared" si="27"/>
        <v>146698.2216</v>
      </c>
      <c r="J97" s="296">
        <f>(D97-'Launatöflur 1-01-2008'!D108)/'Launatöflur 1-01-2008'!D108</f>
        <v>0.8566505274993899</v>
      </c>
      <c r="K97" s="296">
        <f>(E97-'Launatöflur 1-01-2008'!E108)/'Launatöflur 1-01-2008'!E108</f>
        <v>0.8668196796313492</v>
      </c>
      <c r="L97" s="296">
        <f>(F97-'Launatöflur 1-01-2008'!F108)/'Launatöflur 1-01-2008'!F108</f>
        <v>0.8730428867174371</v>
      </c>
      <c r="M97" s="296">
        <f>(G97-'Launatöflur 1-01-2008'!G108)/'Launatöflur 1-01-2008'!G108</f>
        <v>0.8774392598812624</v>
      </c>
      <c r="N97" s="296">
        <f>(H97-'Launatöflur 1-01-2008'!H108)/'Launatöflur 1-01-2008'!H108</f>
        <v>0.8816326735267461</v>
      </c>
      <c r="O97" s="296">
        <f>(I97-'Launatöflur 1-01-2008'!I108)/'Launatöflur 1-01-2008'!I108</f>
        <v>0.8843178873340525</v>
      </c>
    </row>
    <row r="98" spans="1:15" ht="12.75" hidden="1">
      <c r="A98" s="298" t="s">
        <v>39</v>
      </c>
      <c r="B98" s="299">
        <f>+$D$23</f>
        <v>0</v>
      </c>
      <c r="C98" s="300"/>
      <c r="D98" s="301">
        <f aca="true" t="shared" si="28" ref="D98:I98">+D104*B98</f>
        <v>0</v>
      </c>
      <c r="E98" s="301">
        <f t="shared" si="28"/>
        <v>0</v>
      </c>
      <c r="F98" s="301">
        <f t="shared" si="28"/>
        <v>0</v>
      </c>
      <c r="G98" s="301">
        <f t="shared" si="28"/>
        <v>0</v>
      </c>
      <c r="H98" s="301">
        <f t="shared" si="28"/>
        <v>0</v>
      </c>
      <c r="I98" s="301">
        <f t="shared" si="28"/>
        <v>0</v>
      </c>
      <c r="J98" s="296"/>
      <c r="K98" s="296"/>
      <c r="L98" s="296"/>
      <c r="M98" s="296"/>
      <c r="N98" s="296"/>
      <c r="O98" s="296"/>
    </row>
    <row r="99" spans="1:15" ht="12.75" hidden="1">
      <c r="A99" s="302" t="s">
        <v>40</v>
      </c>
      <c r="B99" s="303"/>
      <c r="C99" s="303"/>
      <c r="D99" s="304">
        <f aca="true" t="shared" si="29" ref="D99:I99">SUM(D96:D98)</f>
        <v>429476.5912109932</v>
      </c>
      <c r="E99" s="304">
        <f t="shared" si="29"/>
        <v>455244.641</v>
      </c>
      <c r="F99" s="304">
        <f t="shared" si="29"/>
        <v>472424.77280000004</v>
      </c>
      <c r="G99" s="304">
        <f t="shared" si="29"/>
        <v>485308.1124</v>
      </c>
      <c r="H99" s="304">
        <f t="shared" si="29"/>
        <v>498192.85939999996</v>
      </c>
      <c r="I99" s="304">
        <f t="shared" si="29"/>
        <v>506782.2216</v>
      </c>
      <c r="J99" s="296">
        <f>(D99-'Launatöflur 1-01-2008'!D110)/'Launatöflur 1-01-2008'!D110</f>
        <v>0.8566505274993899</v>
      </c>
      <c r="K99" s="296">
        <f>(E99-'Launatöflur 1-01-2008'!E110)/'Launatöflur 1-01-2008'!E110</f>
        <v>0.866819679631349</v>
      </c>
      <c r="L99" s="296">
        <f>(F99-'Launatöflur 1-01-2008'!F110)/'Launatöflur 1-01-2008'!F110</f>
        <v>0.8730428867174371</v>
      </c>
      <c r="M99" s="296">
        <f>(G99-'Launatöflur 1-01-2008'!G110)/'Launatöflur 1-01-2008'!G110</f>
        <v>0.8774392598812626</v>
      </c>
      <c r="N99" s="296">
        <f>(H99-'Launatöflur 1-01-2008'!H110)/'Launatöflur 1-01-2008'!H110</f>
        <v>0.8816326735267462</v>
      </c>
      <c r="O99" s="296">
        <f>(I99-'Launatöflur 1-01-2008'!I110)/'Launatöflur 1-01-2008'!I110</f>
        <v>0.8843178873340526</v>
      </c>
    </row>
    <row r="100" spans="1:15" ht="12.75" hidden="1">
      <c r="A100" s="297" t="s">
        <v>41</v>
      </c>
      <c r="B100" s="305">
        <f>+$D$29</f>
        <v>18</v>
      </c>
      <c r="C100" s="305"/>
      <c r="D100" s="306">
        <f aca="true" t="shared" si="30" ref="D100:I100">$B$100*D106</f>
        <v>49428</v>
      </c>
      <c r="E100" s="306">
        <f t="shared" si="30"/>
        <v>52398</v>
      </c>
      <c r="F100" s="306">
        <f t="shared" si="30"/>
        <v>54378</v>
      </c>
      <c r="G100" s="306">
        <f t="shared" si="30"/>
        <v>55854</v>
      </c>
      <c r="H100" s="306">
        <f t="shared" si="30"/>
        <v>57348</v>
      </c>
      <c r="I100" s="306">
        <f t="shared" si="30"/>
        <v>58338</v>
      </c>
      <c r="J100" s="296">
        <f>(D100-'Launatöflur 1-01-2008'!D111)/'Launatöflur 1-01-2008'!D111</f>
        <v>1.0538519072550485</v>
      </c>
      <c r="K100" s="296">
        <f>(E100-'Launatöflur 1-01-2008'!E111)/'Launatöflur 1-01-2008'!E111</f>
        <v>1.0543401552575864</v>
      </c>
      <c r="L100" s="296">
        <f>(F100-'Launatöflur 1-01-2008'!F111)/'Launatöflur 1-01-2008'!F111</f>
        <v>1.053704962610469</v>
      </c>
      <c r="M100" s="296">
        <f>(G100-'Launatöflur 1-01-2008'!G111)/'Launatöflur 1-01-2008'!G111</f>
        <v>1.0536068828590337</v>
      </c>
      <c r="N100" s="296">
        <f>(H100-'Launatöflur 1-01-2008'!H111)/'Launatöflur 1-01-2008'!H111</f>
        <v>1.0541586073500968</v>
      </c>
      <c r="O100" s="296">
        <f>(I100-'Launatöflur 1-01-2008'!I111)/'Launatöflur 1-01-2008'!I111</f>
        <v>1.055168040583386</v>
      </c>
    </row>
    <row r="101" spans="1:15" ht="13.5" hidden="1" thickBot="1">
      <c r="A101" s="307"/>
      <c r="B101" s="292"/>
      <c r="C101" s="292"/>
      <c r="D101" s="318">
        <f aca="true" t="shared" si="31" ref="D101:I101">SUM(D99:D100)</f>
        <v>478904.5912109932</v>
      </c>
      <c r="E101" s="318">
        <f t="shared" si="31"/>
        <v>507642.641</v>
      </c>
      <c r="F101" s="318">
        <f t="shared" si="31"/>
        <v>526802.7728</v>
      </c>
      <c r="G101" s="318">
        <f t="shared" si="31"/>
        <v>541162.1124</v>
      </c>
      <c r="H101" s="318">
        <f t="shared" si="31"/>
        <v>555540.8594</v>
      </c>
      <c r="I101" s="318">
        <f t="shared" si="31"/>
        <v>565120.2216</v>
      </c>
      <c r="J101" s="296">
        <f>(D101-'Launatöflur 1-01-2008'!D112)/'Launatöflur 1-01-2008'!D112</f>
        <v>0.8752337173669973</v>
      </c>
      <c r="K101" s="296">
        <f>(E101-'Launatöflur 1-01-2008'!E112)/'Launatöflur 1-01-2008'!E112</f>
        <v>0.8845757375091625</v>
      </c>
      <c r="L101" s="296">
        <f>(F101-'Launatöflur 1-01-2008'!F112)/'Launatöflur 1-01-2008'!F112</f>
        <v>0.890206685588504</v>
      </c>
      <c r="M101" s="296">
        <f>(G101-'Launatöflur 1-01-2008'!G112)/'Launatöflur 1-01-2008'!G112</f>
        <v>0.8942104510365082</v>
      </c>
      <c r="N101" s="296">
        <f>(H101-'Launatöflur 1-01-2008'!H112)/'Launatöflur 1-01-2008'!H112</f>
        <v>0.8980892431432403</v>
      </c>
      <c r="O101" s="296">
        <f>(I101-'Launatöflur 1-01-2008'!I112)/'Launatöflur 1-01-2008'!I112</f>
        <v>0.9006287153967901</v>
      </c>
    </row>
    <row r="102" spans="1:15" ht="12.75" hidden="1">
      <c r="A102" s="307"/>
      <c r="B102" s="292"/>
      <c r="C102" s="292"/>
      <c r="D102" s="319"/>
      <c r="E102" s="319"/>
      <c r="F102" s="319"/>
      <c r="G102" s="319"/>
      <c r="H102" s="319"/>
      <c r="I102" s="319"/>
      <c r="J102" s="296"/>
      <c r="K102" s="296"/>
      <c r="L102" s="296"/>
      <c r="M102" s="296"/>
      <c r="N102" s="296"/>
      <c r="O102" s="296"/>
    </row>
    <row r="103" spans="1:15" ht="12.75" hidden="1">
      <c r="A103" s="292" t="s">
        <v>42</v>
      </c>
      <c r="B103" s="292"/>
      <c r="C103" s="292"/>
      <c r="D103" s="309">
        <f aca="true" t="shared" si="32" ref="D103:I103">+(D96+D97)*$D$13</f>
        <v>2753.055071865341</v>
      </c>
      <c r="E103" s="309">
        <f t="shared" si="32"/>
        <v>2918.234878205128</v>
      </c>
      <c r="F103" s="309">
        <f t="shared" si="32"/>
        <v>3028.363928205128</v>
      </c>
      <c r="G103" s="309">
        <f t="shared" si="32"/>
        <v>3110.949438461538</v>
      </c>
      <c r="H103" s="309">
        <f t="shared" si="32"/>
        <v>3193.54397051282</v>
      </c>
      <c r="I103" s="309">
        <f t="shared" si="32"/>
        <v>3248.6039846153844</v>
      </c>
      <c r="J103" s="296">
        <f>(D103-'Launatöflur 1-01-2008'!D114)/'Launatöflur 1-01-2008'!D114</f>
        <v>0.8566505274993896</v>
      </c>
      <c r="K103" s="296">
        <f>(E103-'Launatöflur 1-01-2008'!E114)/'Launatöflur 1-01-2008'!E114</f>
        <v>0.8668196796313489</v>
      </c>
      <c r="L103" s="296">
        <f>(F103-'Launatöflur 1-01-2008'!F114)/'Launatöflur 1-01-2008'!F114</f>
        <v>0.8730428867174369</v>
      </c>
      <c r="M103" s="296">
        <f>(G103-'Launatöflur 1-01-2008'!G114)/'Launatöflur 1-01-2008'!G114</f>
        <v>0.8774392598812625</v>
      </c>
      <c r="N103" s="296">
        <f>(H103-'Launatöflur 1-01-2008'!H114)/'Launatöflur 1-01-2008'!H114</f>
        <v>0.8816326735267462</v>
      </c>
      <c r="O103" s="296">
        <f>(I103-'Launatöflur 1-01-2008'!I114)/'Launatöflur 1-01-2008'!I114</f>
        <v>0.8843178873340526</v>
      </c>
    </row>
    <row r="104" spans="1:15" ht="12.75" hidden="1">
      <c r="A104" s="297" t="s">
        <v>44</v>
      </c>
      <c r="B104" s="297"/>
      <c r="C104" s="297"/>
      <c r="D104" s="289">
        <f aca="true" t="shared" si="33" ref="D104:I104">+D96*$D$14</f>
        <v>3478.7786981706145</v>
      </c>
      <c r="E104" s="289">
        <f t="shared" si="33"/>
        <v>3687.501</v>
      </c>
      <c r="F104" s="289">
        <f t="shared" si="33"/>
        <v>3826.6608</v>
      </c>
      <c r="G104" s="289">
        <f t="shared" si="33"/>
        <v>3931.0164</v>
      </c>
      <c r="H104" s="289">
        <f t="shared" si="33"/>
        <v>4035.3834</v>
      </c>
      <c r="I104" s="289">
        <f t="shared" si="33"/>
        <v>4104.9576</v>
      </c>
      <c r="J104" s="296">
        <f>(D104-'Launatöflur 1-01-2008'!D115)/'Launatöflur 1-01-2008'!D115</f>
        <v>0.8566505274993901</v>
      </c>
      <c r="K104" s="296">
        <f>(E104-'Launatöflur 1-01-2008'!E115)/'Launatöflur 1-01-2008'!E115</f>
        <v>0.8668196796313489</v>
      </c>
      <c r="L104" s="296">
        <f>(F104-'Launatöflur 1-01-2008'!F115)/'Launatöflur 1-01-2008'!F115</f>
        <v>0.8730428867174369</v>
      </c>
      <c r="M104" s="296">
        <f>(G104-'Launatöflur 1-01-2008'!G115)/'Launatöflur 1-01-2008'!G115</f>
        <v>0.8774392598812627</v>
      </c>
      <c r="N104" s="296">
        <f>(H104-'Launatöflur 1-01-2008'!H115)/'Launatöflur 1-01-2008'!H115</f>
        <v>0.8816326735267461</v>
      </c>
      <c r="O104" s="296">
        <f>(I104-'Launatöflur 1-01-2008'!I115)/'Launatöflur 1-01-2008'!I115</f>
        <v>0.8843178873340526</v>
      </c>
    </row>
    <row r="105" spans="1:15" ht="12.75" hidden="1">
      <c r="A105" s="297" t="s">
        <v>46</v>
      </c>
      <c r="B105" s="297"/>
      <c r="C105" s="297"/>
      <c r="D105" s="289">
        <f aca="true" t="shared" si="34" ref="D105:I105">+D96*$D$15</f>
        <v>4790.949610638477</v>
      </c>
      <c r="E105" s="289">
        <f t="shared" si="34"/>
        <v>5078.4005</v>
      </c>
      <c r="F105" s="289">
        <f t="shared" si="34"/>
        <v>5270.050399999999</v>
      </c>
      <c r="G105" s="289">
        <f t="shared" si="34"/>
        <v>5413.7681999999995</v>
      </c>
      <c r="H105" s="289">
        <f t="shared" si="34"/>
        <v>5557.5017</v>
      </c>
      <c r="I105" s="289">
        <f t="shared" si="34"/>
        <v>5653.318799999999</v>
      </c>
      <c r="J105" s="296">
        <f>(D105-'Launatöflur 1-01-2008'!D116)/'Launatöflur 1-01-2008'!D116</f>
        <v>0.8566505274993897</v>
      </c>
      <c r="K105" s="296">
        <f>(E105-'Launatöflur 1-01-2008'!E116)/'Launatöflur 1-01-2008'!E116</f>
        <v>0.8668196796313491</v>
      </c>
      <c r="L105" s="296">
        <f>(F105-'Launatöflur 1-01-2008'!F116)/'Launatöflur 1-01-2008'!F116</f>
        <v>0.8730428867174368</v>
      </c>
      <c r="M105" s="296">
        <f>(G105-'Launatöflur 1-01-2008'!G116)/'Launatöflur 1-01-2008'!G116</f>
        <v>0.8774392598812627</v>
      </c>
      <c r="N105" s="296">
        <f>(H105-'Launatöflur 1-01-2008'!H116)/'Launatöflur 1-01-2008'!H116</f>
        <v>0.8816326735267462</v>
      </c>
      <c r="O105" s="296">
        <f>(I105-'Launatöflur 1-01-2008'!I116)/'Launatöflur 1-01-2008'!I116</f>
        <v>0.8843178873340525</v>
      </c>
    </row>
    <row r="106" spans="1:15" ht="12.75" hidden="1">
      <c r="A106" s="298" t="s">
        <v>9</v>
      </c>
      <c r="B106" s="298"/>
      <c r="C106" s="298"/>
      <c r="D106" s="310">
        <f aca="true" t="shared" si="35" ref="D106:I106">ROUND(D96*0.009,0)</f>
        <v>2746</v>
      </c>
      <c r="E106" s="310">
        <f t="shared" si="35"/>
        <v>2911</v>
      </c>
      <c r="F106" s="310">
        <f t="shared" si="35"/>
        <v>3021</v>
      </c>
      <c r="G106" s="310">
        <f t="shared" si="35"/>
        <v>3103</v>
      </c>
      <c r="H106" s="310">
        <f t="shared" si="35"/>
        <v>3186</v>
      </c>
      <c r="I106" s="310">
        <f t="shared" si="35"/>
        <v>3241</v>
      </c>
      <c r="J106" s="296">
        <f>(D106-'Launatöflur 1-01-2008'!D117)/'Launatöflur 1-01-2008'!D117</f>
        <v>1.0538519072550485</v>
      </c>
      <c r="K106" s="296">
        <f>(E106-'Launatöflur 1-01-2008'!E117)/'Launatöflur 1-01-2008'!E117</f>
        <v>1.0543401552575864</v>
      </c>
      <c r="L106" s="296">
        <f>(F106-'Launatöflur 1-01-2008'!F117)/'Launatöflur 1-01-2008'!F117</f>
        <v>1.053704962610469</v>
      </c>
      <c r="M106" s="296">
        <f>(G106-'Launatöflur 1-01-2008'!G117)/'Launatöflur 1-01-2008'!G117</f>
        <v>1.0536068828590337</v>
      </c>
      <c r="N106" s="296">
        <f>(H106-'Launatöflur 1-01-2008'!H117)/'Launatöflur 1-01-2008'!H117</f>
        <v>1.0541586073500968</v>
      </c>
      <c r="O106" s="296">
        <f>(I106-'Launatöflur 1-01-2008'!I117)/'Launatöflur 1-01-2008'!I117</f>
        <v>1.055168040583386</v>
      </c>
    </row>
    <row r="107" spans="4:15" ht="12.75" hidden="1">
      <c r="D107" s="320">
        <f aca="true" t="shared" si="36" ref="D107:I107">+D104/D103</f>
        <v>1.263606650561319</v>
      </c>
      <c r="E107" s="320">
        <f t="shared" si="36"/>
        <v>1.2636066505613188</v>
      </c>
      <c r="F107" s="320">
        <f t="shared" si="36"/>
        <v>1.2636066505613188</v>
      </c>
      <c r="G107" s="320">
        <f t="shared" si="36"/>
        <v>1.2636066505613188</v>
      </c>
      <c r="H107" s="320">
        <f t="shared" si="36"/>
        <v>1.263606650561319</v>
      </c>
      <c r="I107" s="320">
        <f t="shared" si="36"/>
        <v>1.2636066505613188</v>
      </c>
      <c r="J107" s="296"/>
      <c r="K107" s="296"/>
      <c r="L107" s="296"/>
      <c r="M107" s="296"/>
      <c r="N107" s="296"/>
      <c r="O107" s="296"/>
    </row>
    <row r="108" spans="10:15" ht="12.75" hidden="1">
      <c r="J108" s="296"/>
      <c r="K108" s="296"/>
      <c r="L108" s="296"/>
      <c r="M108" s="296"/>
      <c r="N108" s="296"/>
      <c r="O108" s="296"/>
    </row>
    <row r="109" spans="1:15" ht="12.75" hidden="1">
      <c r="A109" s="280" t="s">
        <v>47</v>
      </c>
      <c r="B109" s="321"/>
      <c r="D109" s="322">
        <f aca="true" t="shared" si="37" ref="D109:I110">D88</f>
        <v>391.2256745580988</v>
      </c>
      <c r="E109" s="322">
        <f t="shared" si="37"/>
        <v>414.698717948718</v>
      </c>
      <c r="F109" s="322">
        <f t="shared" si="37"/>
        <v>430.348717948718</v>
      </c>
      <c r="G109" s="322">
        <f t="shared" si="37"/>
        <v>442.08461538461546</v>
      </c>
      <c r="H109" s="322">
        <f t="shared" si="37"/>
        <v>453.82179487179485</v>
      </c>
      <c r="I109" s="322">
        <f t="shared" si="37"/>
        <v>461.6461538461538</v>
      </c>
      <c r="J109" s="296">
        <f>(D109-'Launatöflur 1-01-2008'!D120)/'Launatöflur 1-01-2008'!D120</f>
        <v>0.7484262588621126</v>
      </c>
      <c r="K109" s="296">
        <f>(E109-'Launatöflur 1-01-2008'!E120)/'Launatöflur 1-01-2008'!E120</f>
        <v>0.748424163095578</v>
      </c>
      <c r="L109" s="296">
        <f>(F109-'Launatöflur 1-01-2008'!F120)/'Launatöflur 1-01-2008'!F120</f>
        <v>0.7484281924982634</v>
      </c>
      <c r="M109" s="296">
        <f>(G109-'Launatöflur 1-01-2008'!G120)/'Launatöflur 1-01-2008'!G120</f>
        <v>0.748424689274862</v>
      </c>
      <c r="N109" s="296">
        <f>(H109-'Launatöflur 1-01-2008'!H120)/'Launatöflur 1-01-2008'!H120</f>
        <v>0.7484263065751392</v>
      </c>
      <c r="O109" s="296">
        <f>(I109-'Launatöflur 1-01-2008'!I120)/'Launatöflur 1-01-2008'!I120</f>
        <v>0.7484257205538295</v>
      </c>
    </row>
    <row r="110" spans="1:15" ht="12.75" hidden="1">
      <c r="A110" s="280" t="s">
        <v>48</v>
      </c>
      <c r="B110" s="321"/>
      <c r="D110" s="322">
        <f t="shared" si="37"/>
        <v>695.755739634123</v>
      </c>
      <c r="E110" s="322">
        <f t="shared" si="37"/>
        <v>737.5002000000001</v>
      </c>
      <c r="F110" s="322">
        <f t="shared" si="37"/>
        <v>765.33216</v>
      </c>
      <c r="G110" s="322">
        <f t="shared" si="37"/>
        <v>786.2032800000001</v>
      </c>
      <c r="H110" s="322">
        <f t="shared" si="37"/>
        <v>807.0766800000001</v>
      </c>
      <c r="I110" s="322">
        <f t="shared" si="37"/>
        <v>820.99152</v>
      </c>
      <c r="J110" s="296">
        <f>(D110-'Launatöflur 1-01-2008'!D121)/'Launatöflur 1-01-2008'!D121</f>
        <v>1.0544008541629821</v>
      </c>
      <c r="K110" s="296">
        <f>(E110-'Launatöflur 1-01-2008'!E121)/'Launatöflur 1-01-2008'!E121</f>
        <v>1.0543983916373034</v>
      </c>
      <c r="L110" s="296">
        <f>(F110-'Launatöflur 1-01-2008'!F121)/'Launatöflur 1-01-2008'!F121</f>
        <v>1.0544031261854592</v>
      </c>
      <c r="M110" s="296">
        <f>(G110-'Launatöflur 1-01-2008'!G121)/'Launatöflur 1-01-2008'!G121</f>
        <v>1.0543990098979625</v>
      </c>
      <c r="N110" s="296">
        <f>(H110-'Launatöflur 1-01-2008'!H121)/'Launatöflur 1-01-2008'!H121</f>
        <v>1.0544009102257885</v>
      </c>
      <c r="O110" s="296">
        <f>(I110-'Launatöflur 1-01-2008'!I121)/'Launatöflur 1-01-2008'!I121</f>
        <v>1.0544002216507493</v>
      </c>
    </row>
    <row r="111" spans="1:15" ht="12.75" hidden="1">
      <c r="A111" s="286" t="s">
        <v>85</v>
      </c>
      <c r="D111" s="215">
        <f aca="true" t="shared" si="38" ref="D111:I111">D104-(D101/156)</f>
        <v>408.8774724591199</v>
      </c>
      <c r="E111" s="215">
        <f t="shared" si="38"/>
        <v>433.3815064102564</v>
      </c>
      <c r="F111" s="215">
        <f t="shared" si="38"/>
        <v>449.7199487179487</v>
      </c>
      <c r="G111" s="215">
        <f t="shared" si="38"/>
        <v>462.0284999999999</v>
      </c>
      <c r="H111" s="215">
        <f t="shared" si="38"/>
        <v>474.2240448717953</v>
      </c>
      <c r="I111" s="215">
        <f t="shared" si="38"/>
        <v>482.3920769230763</v>
      </c>
      <c r="J111" s="296">
        <f>(D111-'Launatöflur 1-01-2008'!D125)/'Launatöflur 1-01-2008'!D125</f>
        <v>0.7280749028613398</v>
      </c>
      <c r="K111" s="296">
        <f>(E111-'Launatöflur 1-01-2008'!E125)/'Launatöflur 1-01-2008'!E125</f>
        <v>0.7434772861189964</v>
      </c>
      <c r="L111" s="296">
        <f>(F111-'Launatöflur 1-01-2008'!F125)/'Launatöflur 1-01-2008'!F125</f>
        <v>0.75348261648931</v>
      </c>
      <c r="M111" s="296">
        <f>(G111-'Launatöflur 1-01-2008'!G125)/'Launatöflur 1-01-2008'!G125</f>
        <v>0.760412762093782</v>
      </c>
      <c r="N111" s="296">
        <f>(H111-'Launatöflur 1-01-2008'!H125)/'Launatöflur 1-01-2008'!H125</f>
        <v>0.7666130466874627</v>
      </c>
      <c r="O111" s="296">
        <f>(I111-'Launatöflur 1-01-2008'!I125)/'Launatöflur 1-01-2008'!I125</f>
        <v>0.7702337104286895</v>
      </c>
    </row>
    <row r="112" ht="12.75" hidden="1"/>
  </sheetData>
  <sheetProtection/>
  <mergeCells count="3">
    <mergeCell ref="B47:C47"/>
    <mergeCell ref="B71:C71"/>
    <mergeCell ref="B72:C7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IV16384"/>
    </sheetView>
  </sheetViews>
  <sheetFormatPr defaultColWidth="9.140625" defaultRowHeight="12.75" outlineLevelCol="1"/>
  <cols>
    <col min="1" max="1" width="37.00390625" style="214" customWidth="1" outlineLevel="1"/>
    <col min="2" max="2" width="14.57421875" style="214" customWidth="1"/>
    <col min="3" max="3" width="3.00390625" style="215" customWidth="1"/>
    <col min="4" max="9" width="10.7109375" style="215" customWidth="1"/>
    <col min="10" max="10" width="10.8515625" style="215" customWidth="1"/>
    <col min="11" max="11" width="10.140625" style="214" customWidth="1"/>
    <col min="12" max="16" width="9.140625" style="214" customWidth="1"/>
    <col min="17" max="17" width="12.28125" style="214" customWidth="1"/>
    <col min="18" max="16384" width="9.140625" style="214" customWidth="1"/>
  </cols>
  <sheetData>
    <row r="1" ht="18">
      <c r="A1" s="213" t="s">
        <v>0</v>
      </c>
    </row>
    <row r="3" spans="1:8" ht="15.75">
      <c r="A3" s="216" t="s">
        <v>130</v>
      </c>
      <c r="B3" s="217"/>
      <c r="E3" s="217"/>
      <c r="G3" s="218"/>
      <c r="H3" s="219"/>
    </row>
    <row r="4" spans="1:10" s="226" customFormat="1" ht="18" hidden="1">
      <c r="A4" s="220" t="s">
        <v>94</v>
      </c>
      <c r="B4" s="221"/>
      <c r="C4" s="222"/>
      <c r="D4" s="222"/>
      <c r="E4" s="223"/>
      <c r="F4" s="222"/>
      <c r="G4" s="224"/>
      <c r="H4" s="225"/>
      <c r="I4" s="222"/>
      <c r="J4" s="222"/>
    </row>
    <row r="5" spans="1:8" ht="15.75">
      <c r="A5" s="216"/>
      <c r="B5" s="217"/>
      <c r="E5" s="217"/>
      <c r="G5" s="218"/>
      <c r="H5" s="219"/>
    </row>
    <row r="6" spans="1:15" ht="15.75">
      <c r="A6" s="216"/>
      <c r="B6" s="217"/>
      <c r="D6" s="217" t="s">
        <v>1</v>
      </c>
      <c r="E6" s="227">
        <v>2006</v>
      </c>
      <c r="F6" s="227">
        <v>2007</v>
      </c>
      <c r="G6" s="228">
        <v>2008</v>
      </c>
      <c r="H6" s="228">
        <v>2010</v>
      </c>
      <c r="I6" s="229">
        <v>2011</v>
      </c>
      <c r="J6" s="229">
        <v>2012</v>
      </c>
      <c r="K6" s="229">
        <v>2013</v>
      </c>
      <c r="L6" s="229">
        <v>2014</v>
      </c>
      <c r="M6" s="229">
        <v>2015</v>
      </c>
      <c r="N6" s="230">
        <v>2016</v>
      </c>
      <c r="O6" s="230">
        <v>2017</v>
      </c>
    </row>
    <row r="7" spans="1:15" ht="12.75">
      <c r="A7" s="215" t="s">
        <v>88</v>
      </c>
      <c r="B7" s="217"/>
      <c r="D7" s="217"/>
      <c r="E7" s="231">
        <v>0.03</v>
      </c>
      <c r="F7" s="231">
        <v>0.025</v>
      </c>
      <c r="G7" s="232">
        <v>0.0225</v>
      </c>
      <c r="H7" s="233">
        <v>0.025</v>
      </c>
      <c r="I7" s="234">
        <v>0.05</v>
      </c>
      <c r="J7" s="234">
        <v>0.035</v>
      </c>
      <c r="K7" s="234">
        <v>0.0325</v>
      </c>
      <c r="L7" s="234">
        <f>Hækkanir!L2</f>
        <v>0.08821825176767052</v>
      </c>
      <c r="M7" s="235">
        <v>0.065</v>
      </c>
      <c r="N7" s="236">
        <v>0.062</v>
      </c>
      <c r="O7" s="236">
        <v>0.0502</v>
      </c>
    </row>
    <row r="8" spans="1:15" s="243" customFormat="1" ht="13.5" thickBot="1">
      <c r="A8" s="237"/>
      <c r="B8" s="238"/>
      <c r="C8" s="237"/>
      <c r="D8" s="238"/>
      <c r="E8" s="239"/>
      <c r="F8" s="240">
        <f aca="true" t="shared" si="0" ref="F8:K8">SUM(F7:F7)</f>
        <v>0.025</v>
      </c>
      <c r="G8" s="241">
        <f t="shared" si="0"/>
        <v>0.0225</v>
      </c>
      <c r="H8" s="241">
        <f t="shared" si="0"/>
        <v>0.025</v>
      </c>
      <c r="I8" s="242">
        <f t="shared" si="0"/>
        <v>0.05</v>
      </c>
      <c r="J8" s="242">
        <f t="shared" si="0"/>
        <v>0.035</v>
      </c>
      <c r="K8" s="242">
        <f t="shared" si="0"/>
        <v>0.0325</v>
      </c>
      <c r="L8" s="242">
        <f>SUM(L7:L7)</f>
        <v>0.08821825176767052</v>
      </c>
      <c r="M8" s="242">
        <f>SUM(M7:M7)</f>
        <v>0.065</v>
      </c>
      <c r="N8" s="242">
        <f>SUM(N7:N7)</f>
        <v>0.062</v>
      </c>
      <c r="O8" s="242">
        <f>SUM(O7:O7)</f>
        <v>0.0502</v>
      </c>
    </row>
    <row r="9" spans="1:15" ht="12.75">
      <c r="A9" s="244" t="s">
        <v>2</v>
      </c>
      <c r="B9" s="245"/>
      <c r="D9" s="245">
        <v>36</v>
      </c>
      <c r="G9" s="228"/>
      <c r="H9" s="245"/>
      <c r="I9" s="246"/>
      <c r="J9" s="246"/>
      <c r="K9" s="247"/>
      <c r="L9" s="247"/>
      <c r="M9" s="247"/>
      <c r="N9" s="248"/>
      <c r="O9" s="248"/>
    </row>
    <row r="10" spans="1:15" ht="12.75">
      <c r="A10" s="244" t="s">
        <v>3</v>
      </c>
      <c r="B10" s="245"/>
      <c r="D10" s="245">
        <v>156</v>
      </c>
      <c r="G10" s="245"/>
      <c r="H10" s="245"/>
      <c r="I10" s="246"/>
      <c r="J10" s="246"/>
      <c r="K10" s="247"/>
      <c r="L10" s="247"/>
      <c r="M10" s="247"/>
      <c r="N10" s="248"/>
      <c r="O10" s="248"/>
    </row>
    <row r="11" spans="1:15" ht="12.75">
      <c r="A11" s="244" t="s">
        <v>4</v>
      </c>
      <c r="B11" s="245"/>
      <c r="D11" s="245">
        <f>+D10/D9</f>
        <v>4.333333333333333</v>
      </c>
      <c r="G11" s="245"/>
      <c r="H11" s="245"/>
      <c r="I11" s="246"/>
      <c r="J11" s="246"/>
      <c r="K11" s="247"/>
      <c r="L11" s="247"/>
      <c r="M11" s="247"/>
      <c r="N11" s="248"/>
      <c r="O11" s="248"/>
    </row>
    <row r="12" spans="1:15" ht="12.75">
      <c r="A12" s="244" t="s">
        <v>5</v>
      </c>
      <c r="B12" s="245"/>
      <c r="D12" s="245">
        <f>+D11*12</f>
        <v>52</v>
      </c>
      <c r="G12" s="245"/>
      <c r="H12" s="245"/>
      <c r="I12" s="246"/>
      <c r="J12" s="246"/>
      <c r="K12" s="247"/>
      <c r="L12" s="247"/>
      <c r="M12" s="247"/>
      <c r="N12" s="248"/>
      <c r="O12" s="248"/>
    </row>
    <row r="13" spans="1:15" ht="12.75">
      <c r="A13" s="249" t="s">
        <v>6</v>
      </c>
      <c r="B13" s="250"/>
      <c r="C13" s="251"/>
      <c r="D13" s="252">
        <f>1/D10</f>
        <v>0.00641025641025641</v>
      </c>
      <c r="E13" s="252"/>
      <c r="G13" s="253"/>
      <c r="H13" s="253"/>
      <c r="I13" s="246"/>
      <c r="J13" s="246"/>
      <c r="K13" s="247"/>
      <c r="L13" s="247"/>
      <c r="M13" s="247"/>
      <c r="N13" s="248"/>
      <c r="O13" s="248"/>
    </row>
    <row r="14" spans="1:15" ht="12.75">
      <c r="A14" s="249" t="s">
        <v>7</v>
      </c>
      <c r="B14" s="254"/>
      <c r="C14" s="251"/>
      <c r="D14" s="255">
        <v>0.0114</v>
      </c>
      <c r="E14" s="255"/>
      <c r="G14" s="256"/>
      <c r="H14" s="257"/>
      <c r="I14" s="246"/>
      <c r="J14" s="246"/>
      <c r="K14" s="247"/>
      <c r="L14" s="247"/>
      <c r="M14" s="247"/>
      <c r="N14" s="248"/>
      <c r="O14" s="248"/>
    </row>
    <row r="15" spans="1:15" ht="12.75">
      <c r="A15" s="249" t="s">
        <v>8</v>
      </c>
      <c r="B15" s="254"/>
      <c r="C15" s="251"/>
      <c r="D15" s="255">
        <v>0.0157</v>
      </c>
      <c r="E15" s="255"/>
      <c r="G15" s="256"/>
      <c r="H15" s="257"/>
      <c r="I15" s="246"/>
      <c r="J15" s="246"/>
      <c r="K15" s="247"/>
      <c r="L15" s="247"/>
      <c r="M15" s="247"/>
      <c r="N15" s="248"/>
      <c r="O15" s="248"/>
    </row>
    <row r="16" spans="1:15" ht="12.75">
      <c r="A16" s="258" t="s">
        <v>9</v>
      </c>
      <c r="B16" s="259"/>
      <c r="C16" s="260"/>
      <c r="D16" s="261">
        <v>0.009</v>
      </c>
      <c r="E16" s="262" t="s">
        <v>95</v>
      </c>
      <c r="G16" s="263"/>
      <c r="H16" s="256"/>
      <c r="I16" s="246"/>
      <c r="J16" s="246"/>
      <c r="K16" s="247"/>
      <c r="L16" s="247"/>
      <c r="M16" s="247"/>
      <c r="N16" s="248"/>
      <c r="O16" s="248"/>
    </row>
    <row r="17" spans="1:15" ht="12.75">
      <c r="A17" s="258" t="s">
        <v>10</v>
      </c>
      <c r="B17" s="259"/>
      <c r="C17" s="260"/>
      <c r="D17" s="264">
        <v>0.06</v>
      </c>
      <c r="E17" s="262" t="s">
        <v>95</v>
      </c>
      <c r="G17" s="263"/>
      <c r="H17" s="256"/>
      <c r="I17" s="246"/>
      <c r="J17" s="246"/>
      <c r="K17" s="247"/>
      <c r="L17" s="247"/>
      <c r="M17" s="247"/>
      <c r="N17" s="248"/>
      <c r="O17" s="248"/>
    </row>
    <row r="18" spans="1:15" ht="12.75">
      <c r="A18" s="258" t="s">
        <v>11</v>
      </c>
      <c r="B18" s="259"/>
      <c r="C18" s="260"/>
      <c r="D18" s="264">
        <v>0.1</v>
      </c>
      <c r="E18" s="262" t="s">
        <v>95</v>
      </c>
      <c r="G18" s="263"/>
      <c r="H18" s="256"/>
      <c r="I18" s="246"/>
      <c r="J18" s="246"/>
      <c r="K18" s="247"/>
      <c r="L18" s="247"/>
      <c r="M18" s="247"/>
      <c r="N18" s="248"/>
      <c r="O18" s="248"/>
    </row>
    <row r="19" spans="1:15" ht="12.75">
      <c r="A19" s="258" t="s">
        <v>12</v>
      </c>
      <c r="B19" s="259"/>
      <c r="C19" s="260"/>
      <c r="D19" s="264">
        <v>0.13</v>
      </c>
      <c r="E19" s="262" t="s">
        <v>95</v>
      </c>
      <c r="G19" s="263"/>
      <c r="H19" s="256"/>
      <c r="I19" s="246"/>
      <c r="J19" s="246"/>
      <c r="K19" s="247"/>
      <c r="L19" s="247"/>
      <c r="M19" s="247"/>
      <c r="N19" s="248"/>
      <c r="O19" s="248"/>
    </row>
    <row r="20" spans="1:15" ht="12.75">
      <c r="A20" s="258" t="s">
        <v>13</v>
      </c>
      <c r="B20" s="259"/>
      <c r="C20" s="260"/>
      <c r="D20" s="264">
        <v>0.16</v>
      </c>
      <c r="E20" s="262" t="s">
        <v>95</v>
      </c>
      <c r="G20" s="263"/>
      <c r="H20" s="256"/>
      <c r="I20" s="246"/>
      <c r="J20" s="246"/>
      <c r="K20" s="247"/>
      <c r="L20" s="247"/>
      <c r="M20" s="247"/>
      <c r="N20" s="248"/>
      <c r="O20" s="248"/>
    </row>
    <row r="21" spans="1:15" ht="12.75">
      <c r="A21" s="258" t="s">
        <v>14</v>
      </c>
      <c r="B21" s="259"/>
      <c r="C21" s="260"/>
      <c r="D21" s="264">
        <v>0.18</v>
      </c>
      <c r="E21" s="262" t="s">
        <v>95</v>
      </c>
      <c r="G21" s="263"/>
      <c r="H21" s="256"/>
      <c r="I21" s="246"/>
      <c r="J21" s="246"/>
      <c r="K21" s="247"/>
      <c r="L21" s="247"/>
      <c r="M21" s="247"/>
      <c r="N21" s="248"/>
      <c r="O21" s="248"/>
    </row>
    <row r="22" spans="1:15" ht="12.75">
      <c r="A22" s="258" t="s">
        <v>15</v>
      </c>
      <c r="B22" s="259"/>
      <c r="C22" s="260"/>
      <c r="D22" s="259">
        <v>0</v>
      </c>
      <c r="E22" s="262" t="s">
        <v>95</v>
      </c>
      <c r="G22" s="263"/>
      <c r="H22" s="256"/>
      <c r="I22" s="246"/>
      <c r="J22" s="246"/>
      <c r="K22" s="247"/>
      <c r="L22" s="247"/>
      <c r="M22" s="247"/>
      <c r="N22" s="248"/>
      <c r="O22" s="248"/>
    </row>
    <row r="23" spans="1:15" ht="12.75">
      <c r="A23" s="258" t="s">
        <v>16</v>
      </c>
      <c r="B23" s="265"/>
      <c r="C23" s="260"/>
      <c r="D23" s="265">
        <v>0</v>
      </c>
      <c r="E23" s="262" t="s">
        <v>95</v>
      </c>
      <c r="G23" s="263"/>
      <c r="H23" s="266"/>
      <c r="I23" s="246"/>
      <c r="J23" s="246"/>
      <c r="K23" s="247"/>
      <c r="L23" s="247"/>
      <c r="M23" s="247"/>
      <c r="N23" s="248"/>
      <c r="O23" s="248"/>
    </row>
    <row r="24" spans="1:15" ht="12.75">
      <c r="A24" s="244" t="s">
        <v>136</v>
      </c>
      <c r="B24" s="267"/>
      <c r="D24" s="263">
        <v>0.2565</v>
      </c>
      <c r="E24" s="263"/>
      <c r="G24" s="268"/>
      <c r="H24" s="267"/>
      <c r="I24" s="246"/>
      <c r="J24" s="246"/>
      <c r="K24" s="247"/>
      <c r="L24" s="247"/>
      <c r="M24" s="247"/>
      <c r="N24" s="248"/>
      <c r="O24" s="248"/>
    </row>
    <row r="25" spans="1:15" ht="12.75" hidden="1">
      <c r="A25" s="244" t="s">
        <v>18</v>
      </c>
      <c r="B25" s="256"/>
      <c r="D25" s="256">
        <v>0.4074</v>
      </c>
      <c r="G25" s="263"/>
      <c r="H25" s="256"/>
      <c r="I25" s="246"/>
      <c r="J25" s="246"/>
      <c r="K25" s="247"/>
      <c r="L25" s="247"/>
      <c r="M25" s="247"/>
      <c r="N25" s="248"/>
      <c r="O25" s="248"/>
    </row>
    <row r="26" spans="1:15" ht="12.75">
      <c r="A26" s="244" t="s">
        <v>19</v>
      </c>
      <c r="B26" s="266"/>
      <c r="D26" s="266">
        <v>0</v>
      </c>
      <c r="E26" s="266"/>
      <c r="G26" s="268"/>
      <c r="H26" s="266"/>
      <c r="I26" s="246"/>
      <c r="J26" s="246"/>
      <c r="K26" s="247"/>
      <c r="L26" s="247"/>
      <c r="M26" s="247"/>
      <c r="N26" s="248"/>
      <c r="O26" s="248"/>
    </row>
    <row r="27" spans="1:15" ht="12.75">
      <c r="A27" s="244" t="s">
        <v>80</v>
      </c>
      <c r="B27" s="266"/>
      <c r="D27" s="266">
        <v>22</v>
      </c>
      <c r="E27" s="266"/>
      <c r="G27" s="268"/>
      <c r="H27" s="266"/>
      <c r="I27" s="246"/>
      <c r="J27" s="246"/>
      <c r="K27" s="247"/>
      <c r="L27" s="247"/>
      <c r="M27" s="247"/>
      <c r="N27" s="248"/>
      <c r="O27" s="248"/>
    </row>
    <row r="28" spans="1:15" ht="12.75">
      <c r="A28" s="244" t="s">
        <v>115</v>
      </c>
      <c r="B28" s="266"/>
      <c r="D28" s="266">
        <v>18</v>
      </c>
      <c r="E28" s="266"/>
      <c r="G28" s="268"/>
      <c r="H28" s="266"/>
      <c r="I28" s="246"/>
      <c r="J28" s="246"/>
      <c r="K28" s="247"/>
      <c r="L28" s="247"/>
      <c r="M28" s="247"/>
      <c r="N28" s="248"/>
      <c r="O28" s="248"/>
    </row>
    <row r="29" spans="1:15" ht="12.75">
      <c r="A29" s="244" t="s">
        <v>79</v>
      </c>
      <c r="B29" s="266"/>
      <c r="D29" s="266">
        <v>18</v>
      </c>
      <c r="E29" s="266"/>
      <c r="G29" s="268"/>
      <c r="H29" s="266"/>
      <c r="I29" s="246"/>
      <c r="J29" s="246"/>
      <c r="K29" s="247"/>
      <c r="L29" s="247"/>
      <c r="M29" s="247"/>
      <c r="N29" s="248"/>
      <c r="O29" s="248"/>
    </row>
    <row r="30" spans="1:15" ht="12.75">
      <c r="A30" s="269" t="s">
        <v>20</v>
      </c>
      <c r="B30" s="266"/>
      <c r="D30" s="266"/>
      <c r="E30" s="266"/>
      <c r="G30" s="246"/>
      <c r="H30" s="266"/>
      <c r="I30" s="270">
        <v>130700</v>
      </c>
      <c r="J30" s="270">
        <v>135300</v>
      </c>
      <c r="K30" s="270">
        <v>139700</v>
      </c>
      <c r="L30" s="270">
        <v>170062</v>
      </c>
      <c r="M30" s="270">
        <f>L30*1.065</f>
        <v>181116.03</v>
      </c>
      <c r="N30" s="271">
        <f>M30*1.062</f>
        <v>192345.22386</v>
      </c>
      <c r="O30" s="271">
        <v>202000</v>
      </c>
    </row>
    <row r="31" spans="1:15" ht="12.75">
      <c r="A31" s="269" t="s">
        <v>21</v>
      </c>
      <c r="B31" s="266"/>
      <c r="D31" s="266"/>
      <c r="E31" s="266"/>
      <c r="G31" s="246"/>
      <c r="H31" s="266"/>
      <c r="I31" s="270">
        <v>130700</v>
      </c>
      <c r="J31" s="270">
        <v>135300</v>
      </c>
      <c r="K31" s="270">
        <v>139700</v>
      </c>
      <c r="L31" s="270">
        <v>170062</v>
      </c>
      <c r="M31" s="270">
        <f>L31*1.065</f>
        <v>181116.03</v>
      </c>
      <c r="N31" s="271">
        <f>M31*1.062</f>
        <v>192345.22386</v>
      </c>
      <c r="O31" s="271">
        <v>202000</v>
      </c>
    </row>
    <row r="32" spans="1:15" ht="12.75">
      <c r="A32" s="244" t="s">
        <v>116</v>
      </c>
      <c r="B32" s="263"/>
      <c r="D32" s="263">
        <v>0.105</v>
      </c>
      <c r="E32" s="266"/>
      <c r="G32" s="263"/>
      <c r="H32" s="263"/>
      <c r="L32" s="215">
        <f>SUM(L30:L31)</f>
        <v>340124</v>
      </c>
      <c r="M32" s="215">
        <f>SUM(M30:M31)</f>
        <v>362232.06</v>
      </c>
      <c r="N32" s="215">
        <f>SUM(N30:N31)</f>
        <v>384690.44772</v>
      </c>
      <c r="O32" s="215">
        <f>SUM(O30:O31)</f>
        <v>404000</v>
      </c>
    </row>
    <row r="33" spans="1:8" ht="12.75">
      <c r="A33" s="244" t="s">
        <v>22</v>
      </c>
      <c r="B33" s="263"/>
      <c r="D33" s="263">
        <v>0.01</v>
      </c>
      <c r="E33" s="266"/>
      <c r="G33" s="263"/>
      <c r="H33" s="263"/>
    </row>
    <row r="34" spans="1:8" ht="12.75">
      <c r="A34" s="244" t="s">
        <v>23</v>
      </c>
      <c r="B34" s="263"/>
      <c r="D34" s="263">
        <v>0.0025</v>
      </c>
      <c r="E34" s="266"/>
      <c r="G34" s="263"/>
      <c r="H34" s="263"/>
    </row>
    <row r="35" spans="1:11" ht="12.75">
      <c r="A35" s="244" t="s">
        <v>24</v>
      </c>
      <c r="B35" s="263"/>
      <c r="D35" s="263">
        <v>0.0524</v>
      </c>
      <c r="E35" s="272">
        <v>0.0579</v>
      </c>
      <c r="F35" s="272">
        <v>0.0534</v>
      </c>
      <c r="G35" s="272"/>
      <c r="H35" s="272"/>
      <c r="I35" s="273">
        <v>0.0865</v>
      </c>
      <c r="J35" s="274"/>
      <c r="K35" s="275"/>
    </row>
    <row r="36" spans="1:11" ht="12.75">
      <c r="A36" s="244" t="s">
        <v>25</v>
      </c>
      <c r="B36" s="263"/>
      <c r="D36" s="263">
        <v>0.07</v>
      </c>
      <c r="E36" s="272"/>
      <c r="F36" s="276">
        <v>0.08</v>
      </c>
      <c r="G36" s="276">
        <v>0.08</v>
      </c>
      <c r="H36" s="276">
        <v>0.08</v>
      </c>
      <c r="I36" s="276">
        <v>0.08</v>
      </c>
      <c r="J36" s="276">
        <v>0.08</v>
      </c>
      <c r="K36" s="276">
        <v>0.08</v>
      </c>
    </row>
    <row r="37" spans="1:8" ht="12.75">
      <c r="A37" s="244"/>
      <c r="B37" s="263"/>
      <c r="D37" s="263"/>
      <c r="E37" s="263"/>
      <c r="G37" s="263"/>
      <c r="H37" s="263"/>
    </row>
    <row r="38" spans="1:9" ht="12.75">
      <c r="A38" s="244"/>
      <c r="B38" s="263"/>
      <c r="D38" s="263"/>
      <c r="E38" s="263"/>
      <c r="G38" s="263"/>
      <c r="H38" s="263"/>
      <c r="I38" s="215">
        <f>28000*0.36</f>
        <v>10080</v>
      </c>
    </row>
    <row r="39" spans="1:8" ht="12.75">
      <c r="A39" s="244"/>
      <c r="B39" s="263"/>
      <c r="D39" s="263"/>
      <c r="E39" s="263"/>
      <c r="G39" s="263"/>
      <c r="H39" s="263"/>
    </row>
    <row r="40" spans="1:8" ht="12.75">
      <c r="A40" s="244"/>
      <c r="B40" s="263"/>
      <c r="D40" s="263"/>
      <c r="E40" s="263"/>
      <c r="G40" s="263"/>
      <c r="H40" s="263"/>
    </row>
    <row r="41" spans="1:8" ht="15.75">
      <c r="A41" s="216" t="s">
        <v>131</v>
      </c>
      <c r="D41" s="263"/>
      <c r="E41" s="263"/>
      <c r="G41" s="263"/>
      <c r="H41" s="263"/>
    </row>
    <row r="42" spans="1:8" ht="12.75">
      <c r="A42" s="269" t="s">
        <v>26</v>
      </c>
      <c r="B42" s="263"/>
      <c r="D42" s="277"/>
      <c r="E42" s="263"/>
      <c r="G42" s="263"/>
      <c r="H42" s="263"/>
    </row>
    <row r="43" spans="1:8" ht="12.75">
      <c r="A43" s="269" t="s">
        <v>92</v>
      </c>
      <c r="B43" s="263"/>
      <c r="D43" s="278">
        <v>202000</v>
      </c>
      <c r="E43" s="263"/>
      <c r="G43" s="263"/>
      <c r="H43" s="263"/>
    </row>
    <row r="44" spans="1:8" ht="12.75">
      <c r="A44" s="269" t="s">
        <v>86</v>
      </c>
      <c r="B44" s="263"/>
      <c r="D44" s="279">
        <v>0</v>
      </c>
      <c r="E44" s="263"/>
      <c r="G44" s="263"/>
      <c r="H44" s="263"/>
    </row>
    <row r="45" spans="1:8" ht="12.75">
      <c r="A45" s="269" t="s">
        <v>27</v>
      </c>
      <c r="B45" s="263"/>
      <c r="D45" s="279">
        <v>400</v>
      </c>
      <c r="E45" s="277" t="s">
        <v>101</v>
      </c>
      <c r="G45" s="263"/>
      <c r="H45" s="263"/>
    </row>
    <row r="46" spans="1:9" s="283" customFormat="1" ht="18.75" customHeight="1">
      <c r="A46" s="280"/>
      <c r="B46" s="281"/>
      <c r="C46" s="281"/>
      <c r="D46" s="282" t="s">
        <v>29</v>
      </c>
      <c r="E46" s="282" t="s">
        <v>30</v>
      </c>
      <c r="F46" s="282" t="s">
        <v>31</v>
      </c>
      <c r="G46" s="282" t="s">
        <v>32</v>
      </c>
      <c r="H46" s="282" t="s">
        <v>33</v>
      </c>
      <c r="I46" s="282" t="s">
        <v>34</v>
      </c>
    </row>
    <row r="47" spans="1:15" s="283" customFormat="1" ht="15" customHeight="1">
      <c r="A47" s="284"/>
      <c r="B47" s="323" t="s">
        <v>35</v>
      </c>
      <c r="C47" s="323"/>
      <c r="D47" s="281"/>
      <c r="E47" s="285">
        <f>D17</f>
        <v>0.06</v>
      </c>
      <c r="F47" s="285">
        <f>D18</f>
        <v>0.1</v>
      </c>
      <c r="G47" s="285">
        <f>D19</f>
        <v>0.13</v>
      </c>
      <c r="H47" s="285">
        <f>D20</f>
        <v>0.16</v>
      </c>
      <c r="I47" s="285">
        <f>D21</f>
        <v>0.18</v>
      </c>
      <c r="J47" s="282" t="s">
        <v>29</v>
      </c>
      <c r="K47" s="282" t="s">
        <v>30</v>
      </c>
      <c r="L47" s="282" t="s">
        <v>31</v>
      </c>
      <c r="M47" s="282" t="s">
        <v>32</v>
      </c>
      <c r="N47" s="282" t="s">
        <v>33</v>
      </c>
      <c r="O47" s="282" t="s">
        <v>34</v>
      </c>
    </row>
    <row r="48" spans="1:9" ht="12.75">
      <c r="A48" s="286"/>
      <c r="B48" s="287"/>
      <c r="C48" s="288"/>
      <c r="D48" s="289"/>
      <c r="E48" s="289"/>
      <c r="F48" s="289"/>
      <c r="G48" s="289"/>
      <c r="H48" s="289"/>
      <c r="I48" s="289"/>
    </row>
    <row r="49" spans="1:11" s="290" customFormat="1" ht="12.75">
      <c r="A49" s="290" t="s">
        <v>36</v>
      </c>
      <c r="D49" s="291"/>
      <c r="E49" s="291"/>
      <c r="F49" s="291"/>
      <c r="G49" s="291"/>
      <c r="H49" s="291"/>
      <c r="I49" s="291"/>
      <c r="K49" s="291"/>
    </row>
    <row r="50" spans="1:15" ht="12.75">
      <c r="A50" s="292" t="s">
        <v>37</v>
      </c>
      <c r="B50" s="293"/>
      <c r="C50" s="292"/>
      <c r="D50" s="294">
        <f>Hækkanir!O5</f>
        <v>289220.00393831584</v>
      </c>
      <c r="E50" s="295">
        <f>ROUND($D50*(1+E47),0)</f>
        <v>306573</v>
      </c>
      <c r="F50" s="295">
        <f>ROUND($D50*(1+F47),0)</f>
        <v>318142</v>
      </c>
      <c r="G50" s="295">
        <f>ROUND($D50*(1+G47),0)</f>
        <v>326819</v>
      </c>
      <c r="H50" s="295">
        <f>ROUND($D50*(1+H47),0)</f>
        <v>335495</v>
      </c>
      <c r="I50" s="295">
        <f>ROUND($D50*(1+I47),0)</f>
        <v>341280</v>
      </c>
      <c r="J50" s="296">
        <f>(D50-'Launatöflur 1-01-2008'!D51)/'Launatöflur 1-01-2008'!D51</f>
        <v>0.7596915244994693</v>
      </c>
      <c r="K50" s="296">
        <f>(E50-'Launatöflur 1-01-2008'!E51)/'Launatöflur 1-01-2008'!E51</f>
        <v>0.7693305601645356</v>
      </c>
      <c r="L50" s="296">
        <f>(F50-'Launatöflur 1-01-2008'!F51)/'Launatöflur 1-01-2008'!F51</f>
        <v>0.7752258456649908</v>
      </c>
      <c r="M50" s="296">
        <f>(G50-'Launatöflur 1-01-2008'!G51)/'Launatöflur 1-01-2008'!G51</f>
        <v>0.7793983675103803</v>
      </c>
      <c r="N50" s="296">
        <f>(H50-'Launatöflur 1-01-2008'!H51)/'Launatöflur 1-01-2008'!H51</f>
        <v>0.7833679033757622</v>
      </c>
      <c r="O50" s="296">
        <f>(I50-'Launatöflur 1-01-2008'!I51)/'Launatöflur 1-01-2008'!I51</f>
        <v>0.785916643309243</v>
      </c>
    </row>
    <row r="51" spans="1:17" ht="12.75">
      <c r="A51" s="297" t="s">
        <v>38</v>
      </c>
      <c r="B51" s="288">
        <v>0</v>
      </c>
      <c r="C51" s="288"/>
      <c r="D51" s="289">
        <f aca="true" t="shared" si="1" ref="D51:I51">+D50*$B51</f>
        <v>0</v>
      </c>
      <c r="E51" s="289">
        <f t="shared" si="1"/>
        <v>0</v>
      </c>
      <c r="F51" s="289">
        <f t="shared" si="1"/>
        <v>0</v>
      </c>
      <c r="G51" s="289">
        <f t="shared" si="1"/>
        <v>0</v>
      </c>
      <c r="H51" s="289">
        <f t="shared" si="1"/>
        <v>0</v>
      </c>
      <c r="I51" s="289">
        <f t="shared" si="1"/>
        <v>0</v>
      </c>
      <c r="J51" s="296">
        <v>0</v>
      </c>
      <c r="K51" s="296">
        <v>0</v>
      </c>
      <c r="L51" s="296">
        <v>0</v>
      </c>
      <c r="M51" s="296">
        <v>0</v>
      </c>
      <c r="N51" s="296">
        <v>0</v>
      </c>
      <c r="O51" s="296">
        <v>0</v>
      </c>
      <c r="Q51" s="296"/>
    </row>
    <row r="52" spans="1:15" s="297" customFormat="1" ht="12.75">
      <c r="A52" s="298" t="s">
        <v>39</v>
      </c>
      <c r="B52" s="299">
        <f>+$D$23</f>
        <v>0</v>
      </c>
      <c r="C52" s="300"/>
      <c r="D52" s="301">
        <f aca="true" t="shared" si="2" ref="D52:I52">+D58*$B52</f>
        <v>0</v>
      </c>
      <c r="E52" s="301">
        <f t="shared" si="2"/>
        <v>0</v>
      </c>
      <c r="F52" s="301">
        <f t="shared" si="2"/>
        <v>0</v>
      </c>
      <c r="G52" s="301">
        <f t="shared" si="2"/>
        <v>0</v>
      </c>
      <c r="H52" s="301">
        <f t="shared" si="2"/>
        <v>0</v>
      </c>
      <c r="I52" s="301">
        <f t="shared" si="2"/>
        <v>0</v>
      </c>
      <c r="J52" s="296">
        <v>0</v>
      </c>
      <c r="K52" s="296">
        <v>0</v>
      </c>
      <c r="L52" s="296">
        <v>0</v>
      </c>
      <c r="M52" s="296">
        <v>0</v>
      </c>
      <c r="N52" s="296">
        <v>0</v>
      </c>
      <c r="O52" s="296">
        <v>0</v>
      </c>
    </row>
    <row r="53" spans="1:15" ht="12.75">
      <c r="A53" s="302" t="s">
        <v>40</v>
      </c>
      <c r="B53" s="303"/>
      <c r="C53" s="303"/>
      <c r="D53" s="304">
        <f aca="true" t="shared" si="3" ref="D53:I53">SUM(D50:D52)</f>
        <v>289220.00393831584</v>
      </c>
      <c r="E53" s="304">
        <f t="shared" si="3"/>
        <v>306573</v>
      </c>
      <c r="F53" s="304">
        <f t="shared" si="3"/>
        <v>318142</v>
      </c>
      <c r="G53" s="304">
        <f t="shared" si="3"/>
        <v>326819</v>
      </c>
      <c r="H53" s="304">
        <f t="shared" si="3"/>
        <v>335495</v>
      </c>
      <c r="I53" s="304">
        <f t="shared" si="3"/>
        <v>341280</v>
      </c>
      <c r="J53" s="296">
        <f>(D53-'Launatöflur 1-01-2008'!D54)/'Launatöflur 1-01-2008'!D54</f>
        <v>0.7596915244994693</v>
      </c>
      <c r="K53" s="296">
        <f>(E53-'Launatöflur 1-01-2008'!E54)/'Launatöflur 1-01-2008'!E54</f>
        <v>0.7693305601645356</v>
      </c>
      <c r="L53" s="296">
        <f>(F53-'Launatöflur 1-01-2008'!F54)/'Launatöflur 1-01-2008'!F54</f>
        <v>0.7752258456649908</v>
      </c>
      <c r="M53" s="296">
        <f>(G53-'Launatöflur 1-01-2008'!G54)/'Launatöflur 1-01-2008'!G54</f>
        <v>0.7793983675103803</v>
      </c>
      <c r="N53" s="296">
        <f>(H53-'Launatöflur 1-01-2008'!H54)/'Launatöflur 1-01-2008'!H54</f>
        <v>0.7833679033757622</v>
      </c>
      <c r="O53" s="296">
        <f>(I53-'Launatöflur 1-01-2008'!I54)/'Launatöflur 1-01-2008'!I54</f>
        <v>0.785916643309243</v>
      </c>
    </row>
    <row r="54" spans="1:15" ht="12.75">
      <c r="A54" s="297" t="s">
        <v>41</v>
      </c>
      <c r="B54" s="305">
        <f>+D27</f>
        <v>22</v>
      </c>
      <c r="C54" s="305"/>
      <c r="D54" s="306">
        <f aca="true" t="shared" si="4" ref="D54:I54">D60*$B$54</f>
        <v>57266</v>
      </c>
      <c r="E54" s="306">
        <f t="shared" si="4"/>
        <v>60698</v>
      </c>
      <c r="F54" s="306">
        <f t="shared" si="4"/>
        <v>62986</v>
      </c>
      <c r="G54" s="306">
        <f t="shared" si="4"/>
        <v>64702</v>
      </c>
      <c r="H54" s="306">
        <f t="shared" si="4"/>
        <v>66418</v>
      </c>
      <c r="I54" s="306">
        <f t="shared" si="4"/>
        <v>67584</v>
      </c>
      <c r="J54" s="296">
        <f>(D54-'Launatöflur 1-01-2008'!D55)/'Launatöflur 1-01-2008'!D55</f>
        <v>0.9468960359012715</v>
      </c>
      <c r="K54" s="296">
        <f>(E54-'Launatöflur 1-01-2008'!E55)/'Launatöflur 1-01-2008'!E55</f>
        <v>0.9470712773465068</v>
      </c>
      <c r="L54" s="296">
        <f>(F54-'Launatöflur 1-01-2008'!F55)/'Launatöflur 1-01-2008'!F55</f>
        <v>0.9462950373895309</v>
      </c>
      <c r="M54" s="296">
        <f>(G54-'Launatöflur 1-01-2008'!G55)/'Launatöflur 1-01-2008'!G55</f>
        <v>0.9463931171409663</v>
      </c>
      <c r="N54" s="296">
        <f>(H54-'Launatöflur 1-01-2008'!H55)/'Launatöflur 1-01-2008'!H55</f>
        <v>0.9464861379754996</v>
      </c>
      <c r="O54" s="296">
        <f>(I54-'Launatöflur 1-01-2008'!I55)/'Launatöflur 1-01-2008'!I55</f>
        <v>0.948002536461636</v>
      </c>
    </row>
    <row r="55" spans="1:15" ht="12.75">
      <c r="A55" s="307"/>
      <c r="B55" s="292"/>
      <c r="C55" s="292"/>
      <c r="D55" s="308">
        <f aca="true" t="shared" si="5" ref="D55:I55">SUM(D53:D54)</f>
        <v>346486.00393831584</v>
      </c>
      <c r="E55" s="308">
        <f t="shared" si="5"/>
        <v>367271</v>
      </c>
      <c r="F55" s="308">
        <f t="shared" si="5"/>
        <v>381128</v>
      </c>
      <c r="G55" s="308">
        <f t="shared" si="5"/>
        <v>391521</v>
      </c>
      <c r="H55" s="308">
        <f t="shared" si="5"/>
        <v>401913</v>
      </c>
      <c r="I55" s="308">
        <f t="shared" si="5"/>
        <v>408864</v>
      </c>
      <c r="J55" s="296">
        <f>(D55-'Launatöflur 1-01-2008'!D56)/'Launatöflur 1-01-2008'!D56</f>
        <v>0.7881085476800791</v>
      </c>
      <c r="K55" s="296">
        <f>(E55-'Launatöflur 1-01-2008'!E56)/'Launatöflur 1-01-2008'!E56</f>
        <v>0.7964327121585564</v>
      </c>
      <c r="L55" s="296">
        <f>(F55-'Launatöflur 1-01-2008'!F56)/'Launatöflur 1-01-2008'!F56</f>
        <v>0.8013922832004782</v>
      </c>
      <c r="M55" s="296">
        <f>(G55-'Launatöflur 1-01-2008'!G56)/'Launatöflur 1-01-2008'!G56</f>
        <v>0.8049907000081263</v>
      </c>
      <c r="N55" s="296">
        <f>(H55-'Launatöflur 1-01-2008'!H56)/'Launatöflur 1-01-2008'!H56</f>
        <v>0.8084118214637989</v>
      </c>
      <c r="O55" s="296">
        <f>(I55-'Launatöflur 1-01-2008'!I56)/'Launatöflur 1-01-2008'!I56</f>
        <v>0.8108222160540677</v>
      </c>
    </row>
    <row r="56" spans="1:15" ht="12.75">
      <c r="A56" s="307"/>
      <c r="B56" s="292"/>
      <c r="C56" s="292"/>
      <c r="D56" s="308"/>
      <c r="E56" s="308"/>
      <c r="F56" s="308"/>
      <c r="G56" s="308"/>
      <c r="H56" s="308"/>
      <c r="I56" s="308"/>
      <c r="J56" s="296"/>
      <c r="K56" s="296"/>
      <c r="L56" s="296"/>
      <c r="M56" s="296"/>
      <c r="N56" s="296"/>
      <c r="O56" s="296"/>
    </row>
    <row r="57" spans="1:15" ht="12.75">
      <c r="A57" s="292" t="s">
        <v>42</v>
      </c>
      <c r="B57" s="292"/>
      <c r="C57" s="292"/>
      <c r="D57" s="309">
        <f aca="true" t="shared" si="6" ref="D57:I57">D50/156</f>
        <v>1853.9743842199734</v>
      </c>
      <c r="E57" s="309">
        <f t="shared" si="6"/>
        <v>1965.2115384615386</v>
      </c>
      <c r="F57" s="309">
        <f t="shared" si="6"/>
        <v>2039.371794871795</v>
      </c>
      <c r="G57" s="309">
        <f t="shared" si="6"/>
        <v>2094.99358974359</v>
      </c>
      <c r="H57" s="309">
        <f t="shared" si="6"/>
        <v>2150.608974358974</v>
      </c>
      <c r="I57" s="309">
        <f t="shared" si="6"/>
        <v>2187.6923076923076</v>
      </c>
      <c r="J57" s="296">
        <f>(D57-'Launatöflur 1-01-2008'!D58)/'Launatöflur 1-01-2008'!D58</f>
        <v>0.7596915244994694</v>
      </c>
      <c r="K57" s="296">
        <f>(E57-'Launatöflur 1-01-2008'!E58)/'Launatöflur 1-01-2008'!E58</f>
        <v>0.7693305601645359</v>
      </c>
      <c r="L57" s="296">
        <f>(F57-'Launatöflur 1-01-2008'!F58)/'Launatöflur 1-01-2008'!F58</f>
        <v>0.7752258456649908</v>
      </c>
      <c r="M57" s="296">
        <f>(G57-'Launatöflur 1-01-2008'!G58)/'Launatöflur 1-01-2008'!G58</f>
        <v>0.7793983675103804</v>
      </c>
      <c r="N57" s="296">
        <f>(H57-'Launatöflur 1-01-2008'!H58)/'Launatöflur 1-01-2008'!H58</f>
        <v>0.7833679033757622</v>
      </c>
      <c r="O57" s="296">
        <f>(I57-'Launatöflur 1-01-2008'!I58)/'Launatöflur 1-01-2008'!I58</f>
        <v>0.7859166433092429</v>
      </c>
    </row>
    <row r="58" spans="1:15" ht="12.75">
      <c r="A58" s="297" t="s">
        <v>44</v>
      </c>
      <c r="B58" s="297"/>
      <c r="C58" s="297"/>
      <c r="D58" s="289">
        <f aca="true" t="shared" si="7" ref="D58:I58">+D50*$D$14</f>
        <v>3297.108044896801</v>
      </c>
      <c r="E58" s="289">
        <f t="shared" si="7"/>
        <v>3494.9322</v>
      </c>
      <c r="F58" s="289">
        <f t="shared" si="7"/>
        <v>3626.8188</v>
      </c>
      <c r="G58" s="289">
        <f t="shared" si="7"/>
        <v>3725.7366</v>
      </c>
      <c r="H58" s="289">
        <f t="shared" si="7"/>
        <v>3824.643</v>
      </c>
      <c r="I58" s="289">
        <f t="shared" si="7"/>
        <v>3890.592</v>
      </c>
      <c r="J58" s="296">
        <f>(D58-'Launatöflur 1-01-2008'!D59)/'Launatöflur 1-01-2008'!D59</f>
        <v>0.7596915244994694</v>
      </c>
      <c r="K58" s="296">
        <f>(E58-'Launatöflur 1-01-2008'!E59)/'Launatöflur 1-01-2008'!E59</f>
        <v>0.7693305601645357</v>
      </c>
      <c r="L58" s="296">
        <f>(F58-'Launatöflur 1-01-2008'!F59)/'Launatöflur 1-01-2008'!F59</f>
        <v>0.7752258456649909</v>
      </c>
      <c r="M58" s="296">
        <f>(G58-'Launatöflur 1-01-2008'!G59)/'Launatöflur 1-01-2008'!G59</f>
        <v>0.7793983675103804</v>
      </c>
      <c r="N58" s="296">
        <f>(H58-'Launatöflur 1-01-2008'!H59)/'Launatöflur 1-01-2008'!H59</f>
        <v>0.7833679033757622</v>
      </c>
      <c r="O58" s="296">
        <f>(I58-'Launatöflur 1-01-2008'!I59)/'Launatöflur 1-01-2008'!I59</f>
        <v>0.7859166433092432</v>
      </c>
    </row>
    <row r="59" spans="1:15" ht="12.75">
      <c r="A59" s="297" t="s">
        <v>46</v>
      </c>
      <c r="B59" s="297"/>
      <c r="C59" s="297"/>
      <c r="D59" s="289">
        <f aca="true" t="shared" si="8" ref="D59:I59">+D50*$D$15</f>
        <v>4540.754061831558</v>
      </c>
      <c r="E59" s="289">
        <f t="shared" si="8"/>
        <v>4813.196099999999</v>
      </c>
      <c r="F59" s="289">
        <f t="shared" si="8"/>
        <v>4994.8294</v>
      </c>
      <c r="G59" s="289">
        <f t="shared" si="8"/>
        <v>5131.0583</v>
      </c>
      <c r="H59" s="289">
        <f t="shared" si="8"/>
        <v>5267.2715</v>
      </c>
      <c r="I59" s="289">
        <f t="shared" si="8"/>
        <v>5358.096</v>
      </c>
      <c r="J59" s="296">
        <f>(D59-'Launatöflur 1-01-2008'!D60)/'Launatöflur 1-01-2008'!D60</f>
        <v>0.759691524499469</v>
      </c>
      <c r="K59" s="296">
        <f>(E59-'Launatöflur 1-01-2008'!E60)/'Launatöflur 1-01-2008'!E60</f>
        <v>0.7693305601645356</v>
      </c>
      <c r="L59" s="296">
        <f>(F59-'Launatöflur 1-01-2008'!F60)/'Launatöflur 1-01-2008'!F60</f>
        <v>0.7752258456649909</v>
      </c>
      <c r="M59" s="296">
        <f>(G59-'Launatöflur 1-01-2008'!G60)/'Launatöflur 1-01-2008'!G60</f>
        <v>0.7793983675103803</v>
      </c>
      <c r="N59" s="296">
        <f>(H59-'Launatöflur 1-01-2008'!H60)/'Launatöflur 1-01-2008'!H60</f>
        <v>0.7833679033757623</v>
      </c>
      <c r="O59" s="296">
        <f>(I59-'Launatöflur 1-01-2008'!I60)/'Launatöflur 1-01-2008'!I60</f>
        <v>0.785916643309243</v>
      </c>
    </row>
    <row r="60" spans="1:15" ht="12.75">
      <c r="A60" s="298" t="s">
        <v>9</v>
      </c>
      <c r="B60" s="298"/>
      <c r="C60" s="298"/>
      <c r="D60" s="310">
        <f aca="true" t="shared" si="9" ref="D60:I60">ROUND(D50*0.009,0)</f>
        <v>2603</v>
      </c>
      <c r="E60" s="310">
        <f t="shared" si="9"/>
        <v>2759</v>
      </c>
      <c r="F60" s="310">
        <f t="shared" si="9"/>
        <v>2863</v>
      </c>
      <c r="G60" s="310">
        <f t="shared" si="9"/>
        <v>2941</v>
      </c>
      <c r="H60" s="310">
        <f t="shared" si="9"/>
        <v>3019</v>
      </c>
      <c r="I60" s="310">
        <f t="shared" si="9"/>
        <v>3072</v>
      </c>
      <c r="J60" s="296">
        <f>(D60-'Launatöflur 1-01-2008'!D61)/'Launatöflur 1-01-2008'!D61</f>
        <v>0.9468960359012715</v>
      </c>
      <c r="K60" s="296">
        <f>(E60-'Launatöflur 1-01-2008'!E61)/'Launatöflur 1-01-2008'!E61</f>
        <v>0.9470712773465068</v>
      </c>
      <c r="L60" s="296">
        <f>(F60-'Launatöflur 1-01-2008'!F61)/'Launatöflur 1-01-2008'!F61</f>
        <v>0.9462950373895309</v>
      </c>
      <c r="M60" s="296">
        <f>(G60-'Launatöflur 1-01-2008'!G61)/'Launatöflur 1-01-2008'!G61</f>
        <v>0.9463931171409663</v>
      </c>
      <c r="N60" s="296">
        <f>(H60-'Launatöflur 1-01-2008'!H61)/'Launatöflur 1-01-2008'!H61</f>
        <v>0.9464861379754996</v>
      </c>
      <c r="O60" s="296">
        <f>(I60-'Launatöflur 1-01-2008'!I61)/'Launatöflur 1-01-2008'!I61</f>
        <v>0.948002536461636</v>
      </c>
    </row>
    <row r="61" spans="4:9" ht="12.75">
      <c r="D61" s="311">
        <f aca="true" t="shared" si="10" ref="D61:I61">D58/D57</f>
        <v>1.7784000000000002</v>
      </c>
      <c r="E61" s="311">
        <f t="shared" si="10"/>
        <v>1.7784</v>
      </c>
      <c r="F61" s="311">
        <f t="shared" si="10"/>
        <v>1.7784</v>
      </c>
      <c r="G61" s="311">
        <f t="shared" si="10"/>
        <v>1.7784</v>
      </c>
      <c r="H61" s="311">
        <f t="shared" si="10"/>
        <v>1.7784000000000002</v>
      </c>
      <c r="I61" s="311">
        <f t="shared" si="10"/>
        <v>1.7784000000000002</v>
      </c>
    </row>
    <row r="62" spans="4:9" ht="12.75">
      <c r="D62" s="311"/>
      <c r="E62" s="311"/>
      <c r="F62" s="311"/>
      <c r="G62" s="311"/>
      <c r="H62" s="311"/>
      <c r="I62" s="311"/>
    </row>
    <row r="63" spans="4:9" ht="12.75">
      <c r="D63" s="311"/>
      <c r="E63" s="311"/>
      <c r="F63" s="311"/>
      <c r="G63" s="311"/>
      <c r="H63" s="311"/>
      <c r="I63" s="311"/>
    </row>
    <row r="64" spans="1:15" ht="12.75">
      <c r="A64" s="280" t="s">
        <v>47</v>
      </c>
      <c r="D64" s="312">
        <f>D57*0.2</f>
        <v>370.7948768439947</v>
      </c>
      <c r="E64" s="312">
        <f aca="true" t="shared" si="11" ref="D64:I65">E57*0.2</f>
        <v>393.04230769230776</v>
      </c>
      <c r="F64" s="312">
        <f t="shared" si="11"/>
        <v>407.874358974359</v>
      </c>
      <c r="G64" s="312">
        <f t="shared" si="11"/>
        <v>418.99871794871797</v>
      </c>
      <c r="H64" s="312">
        <f t="shared" si="11"/>
        <v>430.12179487179486</v>
      </c>
      <c r="I64" s="312">
        <f t="shared" si="11"/>
        <v>437.53846153846155</v>
      </c>
      <c r="J64" s="296">
        <f>(D64-'Launatöflur 1-01-2008'!D67)/'Launatöflur 1-01-2008'!D67</f>
        <v>0.6571190018596461</v>
      </c>
      <c r="K64" s="296">
        <f>(E64-'Launatöflur 1-01-2008'!E67)/'Launatöflur 1-01-2008'!E67</f>
        <v>0.6571178982353597</v>
      </c>
      <c r="L64" s="296">
        <f>(F64-'Launatöflur 1-01-2008'!F67)/'Launatöflur 1-01-2008'!F67</f>
        <v>0.6571189792946164</v>
      </c>
      <c r="M64" s="296">
        <f>(G64-'Launatöflur 1-01-2008'!G67)/'Launatöflur 1-01-2008'!G67</f>
        <v>0.6571210074765855</v>
      </c>
      <c r="N64" s="296">
        <f>(H64-'Launatöflur 1-01-2008'!H67)/'Launatöflur 1-01-2008'!H67</f>
        <v>0.657117991430123</v>
      </c>
      <c r="O64" s="296">
        <f>(I64-'Launatöflur 1-01-2008'!I67)/'Launatöflur 1-01-2008'!I67</f>
        <v>0.6571209215366719</v>
      </c>
    </row>
    <row r="65" spans="1:15" ht="12.75">
      <c r="A65" s="280" t="s">
        <v>48</v>
      </c>
      <c r="D65" s="312">
        <f t="shared" si="11"/>
        <v>659.4216089793603</v>
      </c>
      <c r="E65" s="312">
        <f t="shared" si="11"/>
        <v>698.9864400000001</v>
      </c>
      <c r="F65" s="312">
        <f t="shared" si="11"/>
        <v>725.3637600000001</v>
      </c>
      <c r="G65" s="312">
        <f t="shared" si="11"/>
        <v>745.14732</v>
      </c>
      <c r="H65" s="312">
        <f t="shared" si="11"/>
        <v>764.9286000000001</v>
      </c>
      <c r="I65" s="312">
        <f t="shared" si="11"/>
        <v>778.1184000000001</v>
      </c>
      <c r="J65" s="296">
        <f>(D65-'Launatöflur 1-01-2008'!D68)/'Launatöflur 1-01-2008'!D68</f>
        <v>0.9471148271850842</v>
      </c>
      <c r="K65" s="296">
        <f>(E65-'Launatöflur 1-01-2008'!E68)/'Launatöflur 1-01-2008'!E68</f>
        <v>0.9471135304265472</v>
      </c>
      <c r="L65" s="296">
        <f>(F65-'Launatöflur 1-01-2008'!F68)/'Launatöflur 1-01-2008'!F68</f>
        <v>0.9471148006711742</v>
      </c>
      <c r="M65" s="296">
        <f>(G65-'Launatöflur 1-01-2008'!G68)/'Launatöflur 1-01-2008'!G68</f>
        <v>0.9471171837849878</v>
      </c>
      <c r="N65" s="296">
        <f>(H65-'Launatöflur 1-01-2008'!H68)/'Launatöflur 1-01-2008'!H68</f>
        <v>0.9471136399303942</v>
      </c>
      <c r="O65" s="296">
        <f>(I65-'Launatöflur 1-01-2008'!I68)/'Launatöflur 1-01-2008'!I68</f>
        <v>0.947117082805589</v>
      </c>
    </row>
    <row r="66" spans="1:15" ht="12.75">
      <c r="A66" s="280" t="s">
        <v>83</v>
      </c>
      <c r="D66" s="215">
        <f aca="true" t="shared" si="12" ref="D66:I66">D58-(D55/156)</f>
        <v>1076.043917087084</v>
      </c>
      <c r="E66" s="215">
        <f t="shared" si="12"/>
        <v>1140.630917948718</v>
      </c>
      <c r="F66" s="215">
        <f t="shared" si="12"/>
        <v>1183.690594871795</v>
      </c>
      <c r="G66" s="215">
        <f t="shared" si="12"/>
        <v>1215.9866000000002</v>
      </c>
      <c r="H66" s="215">
        <f t="shared" si="12"/>
        <v>1248.2776153846153</v>
      </c>
      <c r="I66" s="215">
        <f t="shared" si="12"/>
        <v>1269.668923076923</v>
      </c>
      <c r="J66" s="296">
        <f>(D66-'Launatöflur 1-01-2008'!D70)/'Launatöflur 1-01-2008'!D70</f>
        <v>0.7038014377307742</v>
      </c>
      <c r="K66" s="296">
        <f>(E66-'Launatöflur 1-01-2008'!E70)/'Launatöflur 1-01-2008'!E70</f>
        <v>0.7158985719903462</v>
      </c>
      <c r="L66" s="296">
        <f>(F66-'Launatöflur 1-01-2008'!F70)/'Launatöflur 1-01-2008'!F70</f>
        <v>0.7235522346594915</v>
      </c>
      <c r="M66" s="296">
        <f>(G66-'Launatöflur 1-01-2008'!G70)/'Launatöflur 1-01-2008'!G70</f>
        <v>0.7288062452844423</v>
      </c>
      <c r="N66" s="296">
        <f>(H66-'Launatöflur 1-01-2008'!H70)/'Launatöflur 1-01-2008'!H70</f>
        <v>0.7338111327946096</v>
      </c>
      <c r="O66" s="296">
        <f>(I66-'Launatöflur 1-01-2008'!I70)/'Launatöflur 1-01-2008'!I70</f>
        <v>0.7366120573042576</v>
      </c>
    </row>
    <row r="67" spans="4:9" ht="12.75">
      <c r="D67" s="311"/>
      <c r="E67" s="311"/>
      <c r="F67" s="311"/>
      <c r="G67" s="311"/>
      <c r="H67" s="311"/>
      <c r="I67" s="311"/>
    </row>
    <row r="68" spans="4:9" ht="12.75">
      <c r="D68" s="311"/>
      <c r="E68" s="311"/>
      <c r="F68" s="311"/>
      <c r="G68" s="311"/>
      <c r="H68" s="311"/>
      <c r="I68" s="311"/>
    </row>
    <row r="69" spans="4:9" ht="12.75">
      <c r="D69" s="311"/>
      <c r="E69" s="311"/>
      <c r="F69" s="311"/>
      <c r="G69" s="311"/>
      <c r="H69" s="311"/>
      <c r="I69" s="311"/>
    </row>
    <row r="70" spans="2:9" ht="12.75">
      <c r="B70" s="281"/>
      <c r="C70" s="281"/>
      <c r="D70" s="282" t="s">
        <v>29</v>
      </c>
      <c r="E70" s="282" t="s">
        <v>30</v>
      </c>
      <c r="F70" s="282" t="s">
        <v>31</v>
      </c>
      <c r="G70" s="282" t="s">
        <v>32</v>
      </c>
      <c r="H70" s="282" t="s">
        <v>33</v>
      </c>
      <c r="I70" s="282" t="s">
        <v>34</v>
      </c>
    </row>
    <row r="71" spans="1:9" ht="12.75">
      <c r="A71" s="269"/>
      <c r="B71" s="323" t="s">
        <v>35</v>
      </c>
      <c r="C71" s="323"/>
      <c r="D71" s="281"/>
      <c r="E71" s="313">
        <f>E47</f>
        <v>0.06</v>
      </c>
      <c r="F71" s="313">
        <f>F47</f>
        <v>0.1</v>
      </c>
      <c r="G71" s="313">
        <f>G47</f>
        <v>0.13</v>
      </c>
      <c r="H71" s="313">
        <f>H47</f>
        <v>0.16</v>
      </c>
      <c r="I71" s="313">
        <f>I47</f>
        <v>0.18</v>
      </c>
    </row>
    <row r="72" spans="1:9" ht="12.75">
      <c r="A72" s="269"/>
      <c r="B72" s="323" t="s">
        <v>128</v>
      </c>
      <c r="C72" s="323"/>
      <c r="D72" s="277"/>
      <c r="E72" s="314">
        <v>1</v>
      </c>
      <c r="F72" s="314"/>
      <c r="G72" s="314">
        <v>2</v>
      </c>
      <c r="H72" s="314"/>
      <c r="I72" s="314">
        <v>5</v>
      </c>
    </row>
    <row r="73" spans="1:11" s="290" customFormat="1" ht="12.75">
      <c r="A73" s="290" t="s">
        <v>82</v>
      </c>
      <c r="D73" s="291"/>
      <c r="E73" s="291"/>
      <c r="F73" s="291"/>
      <c r="G73" s="291"/>
      <c r="H73" s="291"/>
      <c r="I73" s="291"/>
      <c r="J73" s="291"/>
      <c r="K73" s="214"/>
    </row>
    <row r="74" spans="1:15" ht="12.75">
      <c r="A74" s="292" t="s">
        <v>37</v>
      </c>
      <c r="B74" s="315"/>
      <c r="C74" s="292"/>
      <c r="D74" s="316">
        <f aca="true" t="shared" si="13" ref="D74:I74">+D50</f>
        <v>289220.00393831584</v>
      </c>
      <c r="E74" s="316">
        <f t="shared" si="13"/>
        <v>306573</v>
      </c>
      <c r="F74" s="316">
        <f t="shared" si="13"/>
        <v>318142</v>
      </c>
      <c r="G74" s="316">
        <f t="shared" si="13"/>
        <v>326819</v>
      </c>
      <c r="H74" s="316">
        <f t="shared" si="13"/>
        <v>335495</v>
      </c>
      <c r="I74" s="316">
        <f t="shared" si="13"/>
        <v>341280</v>
      </c>
      <c r="J74" s="296">
        <f>(D74-'Launatöflur 1-01-2008'!D80)/'Launatöflur 1-01-2008'!D80</f>
        <v>0.7596915244994693</v>
      </c>
      <c r="K74" s="296">
        <f>(E74-'Launatöflur 1-01-2008'!E80)/'Launatöflur 1-01-2008'!E80</f>
        <v>0.7693305601645356</v>
      </c>
      <c r="L74" s="296">
        <f>(F74-'Launatöflur 1-01-2008'!F80)/'Launatöflur 1-01-2008'!F80</f>
        <v>0.7752258456649908</v>
      </c>
      <c r="M74" s="296">
        <f>(G74-'Launatöflur 1-01-2008'!G80)/'Launatöflur 1-01-2008'!G80</f>
        <v>0.7793983675103803</v>
      </c>
      <c r="N74" s="296">
        <f>(H74-'Launatöflur 1-01-2008'!H80)/'Launatöflur 1-01-2008'!H80</f>
        <v>0.7833679033757622</v>
      </c>
      <c r="O74" s="296">
        <f>(I74-'Launatöflur 1-01-2008'!I80)/'Launatöflur 1-01-2008'!I80</f>
        <v>0.785916643309243</v>
      </c>
    </row>
    <row r="75" spans="1:15" ht="12.75">
      <c r="A75" s="297" t="s">
        <v>38</v>
      </c>
      <c r="B75" s="287">
        <f>+$D$24</f>
        <v>0.2565</v>
      </c>
      <c r="C75" s="288"/>
      <c r="D75" s="289">
        <f aca="true" t="shared" si="14" ref="D75:I75">+D74*$B$75</f>
        <v>74184.93101017801</v>
      </c>
      <c r="E75" s="289">
        <f t="shared" si="14"/>
        <v>78635.9745</v>
      </c>
      <c r="F75" s="289">
        <f t="shared" si="14"/>
        <v>81603.423</v>
      </c>
      <c r="G75" s="289">
        <f t="shared" si="14"/>
        <v>83829.0735</v>
      </c>
      <c r="H75" s="289">
        <f t="shared" si="14"/>
        <v>86054.4675</v>
      </c>
      <c r="I75" s="289">
        <f t="shared" si="14"/>
        <v>87538.32</v>
      </c>
      <c r="J75" s="296">
        <f>(D75-'Launatöflur 1-01-2008'!D81)/'Launatöflur 1-01-2008'!D81</f>
        <v>1.5792050059092224</v>
      </c>
      <c r="K75" s="296">
        <f>(E75-'Launatöflur 1-01-2008'!E81)/'Launatöflur 1-01-2008'!E81</f>
        <v>1.5933330781840194</v>
      </c>
      <c r="L75" s="296">
        <f>(F75-'Launatöflur 1-01-2008'!F81)/'Launatöflur 1-01-2008'!F81</f>
        <v>1.601973882360401</v>
      </c>
      <c r="M75" s="296">
        <f>(G75-'Launatöflur 1-01-2008'!G81)/'Launatöflur 1-01-2008'!G81</f>
        <v>1.6080896072366433</v>
      </c>
      <c r="N75" s="296">
        <f>(H75-'Launatöflur 1-01-2008'!H81)/'Launatöflur 1-01-2008'!H81</f>
        <v>1.6139078126621886</v>
      </c>
      <c r="O75" s="296">
        <f>(I75-'Launatöflur 1-01-2008'!I81)/'Launatöflur 1-01-2008'!I81</f>
        <v>1.6176435371932625</v>
      </c>
    </row>
    <row r="76" spans="1:15" s="297" customFormat="1" ht="12.75">
      <c r="A76" s="298" t="s">
        <v>39</v>
      </c>
      <c r="B76" s="299">
        <f>+$D$23</f>
        <v>0</v>
      </c>
      <c r="C76" s="300"/>
      <c r="D76" s="301">
        <f aca="true" t="shared" si="15" ref="D76:I76">+D82*B76</f>
        <v>0</v>
      </c>
      <c r="E76" s="301">
        <f t="shared" si="15"/>
        <v>0</v>
      </c>
      <c r="F76" s="301">
        <f t="shared" si="15"/>
        <v>0</v>
      </c>
      <c r="G76" s="301">
        <f t="shared" si="15"/>
        <v>0</v>
      </c>
      <c r="H76" s="301">
        <f t="shared" si="15"/>
        <v>0</v>
      </c>
      <c r="I76" s="301">
        <f t="shared" si="15"/>
        <v>0</v>
      </c>
      <c r="J76" s="296">
        <v>0</v>
      </c>
      <c r="K76" s="296">
        <v>0</v>
      </c>
      <c r="L76" s="296">
        <v>0</v>
      </c>
      <c r="M76" s="296">
        <v>0</v>
      </c>
      <c r="N76" s="296">
        <v>0</v>
      </c>
      <c r="O76" s="296">
        <v>0</v>
      </c>
    </row>
    <row r="77" spans="1:15" ht="12.75">
      <c r="A77" s="302" t="s">
        <v>40</v>
      </c>
      <c r="B77" s="303"/>
      <c r="C77" s="303"/>
      <c r="D77" s="304">
        <f aca="true" t="shared" si="16" ref="D77:I77">SUM(D74:D76)</f>
        <v>363404.93494849384</v>
      </c>
      <c r="E77" s="304">
        <f t="shared" si="16"/>
        <v>385208.9745</v>
      </c>
      <c r="F77" s="304">
        <f t="shared" si="16"/>
        <v>399745.423</v>
      </c>
      <c r="G77" s="304">
        <f t="shared" si="16"/>
        <v>410648.0735</v>
      </c>
      <c r="H77" s="304">
        <f t="shared" si="16"/>
        <v>421549.4675</v>
      </c>
      <c r="I77" s="304">
        <f t="shared" si="16"/>
        <v>428818.32</v>
      </c>
      <c r="J77" s="296">
        <f>(D77-'Launatöflur 1-01-2008'!D83)/'Launatöflur 1-01-2008'!D83</f>
        <v>0.8817467238583685</v>
      </c>
      <c r="K77" s="296">
        <f>(E77-'Launatöflur 1-01-2008'!E83)/'Launatöflur 1-01-2008'!E83</f>
        <v>0.8920543394440332</v>
      </c>
      <c r="L77" s="296">
        <f>(F77-'Launatöflur 1-01-2008'!F83)/'Launatöflur 1-01-2008'!F83</f>
        <v>0.8983585319813284</v>
      </c>
      <c r="M77" s="296">
        <f>(G77-'Launatöflur 1-01-2008'!G83)/'Launatöflur 1-01-2008'!G83</f>
        <v>0.9028204670440788</v>
      </c>
      <c r="N77" s="296">
        <f>(H77-'Launatöflur 1-01-2008'!H83)/'Launatöflur 1-01-2008'!H83</f>
        <v>0.9070653366737409</v>
      </c>
      <c r="O77" s="296">
        <f>(I77-'Launatöflur 1-01-2008'!I83)/'Launatöflur 1-01-2008'!I83</f>
        <v>0.9097908615472885</v>
      </c>
    </row>
    <row r="78" spans="1:15" ht="12.75">
      <c r="A78" s="297" t="s">
        <v>41</v>
      </c>
      <c r="B78" s="305">
        <f>+$D$28</f>
        <v>18</v>
      </c>
      <c r="C78" s="305"/>
      <c r="D78" s="317">
        <f aca="true" t="shared" si="17" ref="D78:I78">$B$78*D84</f>
        <v>46854</v>
      </c>
      <c r="E78" s="317">
        <f t="shared" si="17"/>
        <v>49662</v>
      </c>
      <c r="F78" s="317">
        <f t="shared" si="17"/>
        <v>51534</v>
      </c>
      <c r="G78" s="317">
        <f t="shared" si="17"/>
        <v>52938</v>
      </c>
      <c r="H78" s="317">
        <f t="shared" si="17"/>
        <v>54342</v>
      </c>
      <c r="I78" s="317">
        <f t="shared" si="17"/>
        <v>55296</v>
      </c>
      <c r="J78" s="296">
        <f>(D78-'Launatöflur 1-01-2008'!D84)/'Launatöflur 1-01-2008'!D84</f>
        <v>0.8444278234854151</v>
      </c>
      <c r="K78" s="296">
        <f>(E78-'Launatöflur 1-01-2008'!E84)/'Launatöflur 1-01-2008'!E84</f>
        <v>0.8445938416966906</v>
      </c>
      <c r="L78" s="296">
        <f>(F78-'Launatöflur 1-01-2008'!F84)/'Launatöflur 1-01-2008'!F84</f>
        <v>0.8438584564742925</v>
      </c>
      <c r="M78" s="296">
        <f>(G78-'Launatöflur 1-01-2008'!G84)/'Launatöflur 1-01-2008'!G84</f>
        <v>0.8439513741335469</v>
      </c>
      <c r="N78" s="296">
        <f>(H78-'Launatöflur 1-01-2008'!H84)/'Launatöflur 1-01-2008'!H84</f>
        <v>0.8440394991346839</v>
      </c>
      <c r="O78" s="296">
        <f>(I78-'Launatöflur 1-01-2008'!I84)/'Launatöflur 1-01-2008'!I84</f>
        <v>0.8454760871741815</v>
      </c>
    </row>
    <row r="79" spans="1:15" ht="13.5" thickBot="1">
      <c r="A79" s="307"/>
      <c r="B79" s="292"/>
      <c r="C79" s="292"/>
      <c r="D79" s="318">
        <f aca="true" t="shared" si="18" ref="D79:I79">SUM(D77:D78)</f>
        <v>410258.93494849384</v>
      </c>
      <c r="E79" s="318">
        <f t="shared" si="18"/>
        <v>434870.9745</v>
      </c>
      <c r="F79" s="318">
        <f t="shared" si="18"/>
        <v>451279.423</v>
      </c>
      <c r="G79" s="318">
        <f t="shared" si="18"/>
        <v>463586.0735</v>
      </c>
      <c r="H79" s="318">
        <f t="shared" si="18"/>
        <v>475891.4675</v>
      </c>
      <c r="I79" s="318">
        <f t="shared" si="18"/>
        <v>484114.32</v>
      </c>
      <c r="J79" s="296">
        <f>(D79-'Launatöflur 1-01-2008'!D85)/'Launatöflur 1-01-2008'!D85</f>
        <v>0.877408473890667</v>
      </c>
      <c r="K79" s="296">
        <f>(E79-'Launatöflur 1-01-2008'!E85)/'Launatöflur 1-01-2008'!E85</f>
        <v>0.8865112139707262</v>
      </c>
      <c r="L79" s="296">
        <f>(F79-'Launatöflur 1-01-2008'!F85)/'Launatöflur 1-01-2008'!F85</f>
        <v>0.891972476894217</v>
      </c>
      <c r="M79" s="296">
        <f>(G79-'Launatöflur 1-01-2008'!G85)/'Launatöflur 1-01-2008'!G85</f>
        <v>0.8959086467881816</v>
      </c>
      <c r="N79" s="296">
        <f>(H79-'Launatöflur 1-01-2008'!H85)/'Launatöflur 1-01-2008'!H85</f>
        <v>0.8996513805108785</v>
      </c>
      <c r="O79" s="296">
        <f>(I79-'Launatöflur 1-01-2008'!I85)/'Launatöflur 1-01-2008'!I85</f>
        <v>0.9022188963861417</v>
      </c>
    </row>
    <row r="80" spans="1:15" ht="13.5" thickTop="1">
      <c r="A80" s="307"/>
      <c r="B80" s="292"/>
      <c r="C80" s="292"/>
      <c r="D80" s="319"/>
      <c r="E80" s="319"/>
      <c r="F80" s="319"/>
      <c r="G80" s="319"/>
      <c r="H80" s="319"/>
      <c r="I80" s="319"/>
      <c r="J80" s="296"/>
      <c r="K80" s="296"/>
      <c r="L80" s="296"/>
      <c r="M80" s="296"/>
      <c r="N80" s="296"/>
      <c r="O80" s="296"/>
    </row>
    <row r="81" spans="1:15" ht="12.75">
      <c r="A81" s="292" t="s">
        <v>42</v>
      </c>
      <c r="B81" s="292"/>
      <c r="C81" s="292"/>
      <c r="D81" s="309">
        <f aca="true" t="shared" si="19" ref="D81:I81">+(D74+D75)*$D$13</f>
        <v>2329.5188137723962</v>
      </c>
      <c r="E81" s="309">
        <f t="shared" si="19"/>
        <v>2469.288298076923</v>
      </c>
      <c r="F81" s="309">
        <f t="shared" si="19"/>
        <v>2562.47066025641</v>
      </c>
      <c r="G81" s="309">
        <f t="shared" si="19"/>
        <v>2632.3594455128205</v>
      </c>
      <c r="H81" s="309">
        <f t="shared" si="19"/>
        <v>2702.2401762820514</v>
      </c>
      <c r="I81" s="309">
        <f t="shared" si="19"/>
        <v>2748.8353846153846</v>
      </c>
      <c r="J81" s="296">
        <f>(D81-'Launatöflur 1-01-2008'!D87)/'Launatöflur 1-01-2008'!D87</f>
        <v>0.8817467238583686</v>
      </c>
      <c r="K81" s="296">
        <f>(E81-'Launatöflur 1-01-2008'!E87)/'Launatöflur 1-01-2008'!E87</f>
        <v>0.8920543394440333</v>
      </c>
      <c r="L81" s="296">
        <f>(F81-'Launatöflur 1-01-2008'!F87)/'Launatöflur 1-01-2008'!F87</f>
        <v>0.8983585319813282</v>
      </c>
      <c r="M81" s="296">
        <f>(G81-'Launatöflur 1-01-2008'!G87)/'Launatöflur 1-01-2008'!G87</f>
        <v>0.9028204670440787</v>
      </c>
      <c r="N81" s="296">
        <f>(H81-'Launatöflur 1-01-2008'!H87)/'Launatöflur 1-01-2008'!H87</f>
        <v>0.9070653366737409</v>
      </c>
      <c r="O81" s="296">
        <f>(I81-'Launatöflur 1-01-2008'!I87)/'Launatöflur 1-01-2008'!I87</f>
        <v>0.9097908615472885</v>
      </c>
    </row>
    <row r="82" spans="1:15" ht="12.75">
      <c r="A82" s="297" t="s">
        <v>44</v>
      </c>
      <c r="B82" s="297"/>
      <c r="C82" s="297"/>
      <c r="D82" s="289">
        <f aca="true" t="shared" si="20" ref="D82:I82">+D74*$D$14</f>
        <v>3297.108044896801</v>
      </c>
      <c r="E82" s="289">
        <f t="shared" si="20"/>
        <v>3494.9322</v>
      </c>
      <c r="F82" s="289">
        <f t="shared" si="20"/>
        <v>3626.8188</v>
      </c>
      <c r="G82" s="289">
        <f t="shared" si="20"/>
        <v>3725.7366</v>
      </c>
      <c r="H82" s="289">
        <f t="shared" si="20"/>
        <v>3824.643</v>
      </c>
      <c r="I82" s="289">
        <f t="shared" si="20"/>
        <v>3890.592</v>
      </c>
      <c r="J82" s="296">
        <f>(D82-'Launatöflur 1-01-2008'!D88)/'Launatöflur 1-01-2008'!D88</f>
        <v>0.7596915244994694</v>
      </c>
      <c r="K82" s="296">
        <f>(E82-'Launatöflur 1-01-2008'!E88)/'Launatöflur 1-01-2008'!E88</f>
        <v>0.7693305601645357</v>
      </c>
      <c r="L82" s="296">
        <f>(F82-'Launatöflur 1-01-2008'!F88)/'Launatöflur 1-01-2008'!F88</f>
        <v>0.7752258456649909</v>
      </c>
      <c r="M82" s="296">
        <f>(G82-'Launatöflur 1-01-2008'!G88)/'Launatöflur 1-01-2008'!G88</f>
        <v>0.7793983675103804</v>
      </c>
      <c r="N82" s="296">
        <f>(H82-'Launatöflur 1-01-2008'!H88)/'Launatöflur 1-01-2008'!H88</f>
        <v>0.7833679033757622</v>
      </c>
      <c r="O82" s="296">
        <f>(I82-'Launatöflur 1-01-2008'!I88)/'Launatöflur 1-01-2008'!I88</f>
        <v>0.7859166433092432</v>
      </c>
    </row>
    <row r="83" spans="1:15" ht="12.75">
      <c r="A83" s="297" t="s">
        <v>46</v>
      </c>
      <c r="B83" s="297"/>
      <c r="C83" s="297"/>
      <c r="D83" s="289">
        <f aca="true" t="shared" si="21" ref="D83:I83">+D74*$D$15</f>
        <v>4540.754061831558</v>
      </c>
      <c r="E83" s="289">
        <f t="shared" si="21"/>
        <v>4813.196099999999</v>
      </c>
      <c r="F83" s="289">
        <f t="shared" si="21"/>
        <v>4994.8294</v>
      </c>
      <c r="G83" s="289">
        <f t="shared" si="21"/>
        <v>5131.0583</v>
      </c>
      <c r="H83" s="289">
        <f t="shared" si="21"/>
        <v>5267.2715</v>
      </c>
      <c r="I83" s="289">
        <f t="shared" si="21"/>
        <v>5358.096</v>
      </c>
      <c r="J83" s="296">
        <f>(D83-'Launatöflur 1-01-2008'!D89)/'Launatöflur 1-01-2008'!D89</f>
        <v>0.759691524499469</v>
      </c>
      <c r="K83" s="296">
        <f>(E83-'Launatöflur 1-01-2008'!E89)/'Launatöflur 1-01-2008'!E89</f>
        <v>0.7693305601645356</v>
      </c>
      <c r="L83" s="296">
        <f>(F83-'Launatöflur 1-01-2008'!F89)/'Launatöflur 1-01-2008'!F89</f>
        <v>0.7752258456649909</v>
      </c>
      <c r="M83" s="296">
        <f>(G83-'Launatöflur 1-01-2008'!G89)/'Launatöflur 1-01-2008'!G89</f>
        <v>0.7793983675103803</v>
      </c>
      <c r="N83" s="296">
        <f>(H83-'Launatöflur 1-01-2008'!H89)/'Launatöflur 1-01-2008'!H89</f>
        <v>0.7833679033757623</v>
      </c>
      <c r="O83" s="296">
        <f>(I83-'Launatöflur 1-01-2008'!I89)/'Launatöflur 1-01-2008'!I89</f>
        <v>0.785916643309243</v>
      </c>
    </row>
    <row r="84" spans="1:15" ht="12.75">
      <c r="A84" s="298" t="s">
        <v>9</v>
      </c>
      <c r="B84" s="298"/>
      <c r="C84" s="298"/>
      <c r="D84" s="310">
        <f aca="true" t="shared" si="22" ref="D84:I84">ROUND(D74*0.009,0)</f>
        <v>2603</v>
      </c>
      <c r="E84" s="310">
        <f t="shared" si="22"/>
        <v>2759</v>
      </c>
      <c r="F84" s="310">
        <f t="shared" si="22"/>
        <v>2863</v>
      </c>
      <c r="G84" s="310">
        <f t="shared" si="22"/>
        <v>2941</v>
      </c>
      <c r="H84" s="310">
        <f t="shared" si="22"/>
        <v>3019</v>
      </c>
      <c r="I84" s="310">
        <f t="shared" si="22"/>
        <v>3072</v>
      </c>
      <c r="J84" s="296">
        <f>(D84-'Launatöflur 1-01-2008'!D90)/'Launatöflur 1-01-2008'!D90</f>
        <v>0.9468960359012715</v>
      </c>
      <c r="K84" s="296">
        <f>(E84-'Launatöflur 1-01-2008'!E90)/'Launatöflur 1-01-2008'!E90</f>
        <v>0.9470712773465068</v>
      </c>
      <c r="L84" s="296">
        <f>(F84-'Launatöflur 1-01-2008'!F90)/'Launatöflur 1-01-2008'!F90</f>
        <v>0.9462950373895309</v>
      </c>
      <c r="M84" s="296">
        <f>(G84-'Launatöflur 1-01-2008'!G90)/'Launatöflur 1-01-2008'!G90</f>
        <v>0.9463931171409663</v>
      </c>
      <c r="N84" s="296">
        <f>(H84-'Launatöflur 1-01-2008'!H90)/'Launatöflur 1-01-2008'!H90</f>
        <v>0.9464861379754996</v>
      </c>
      <c r="O84" s="296">
        <f>(I84-'Launatöflur 1-01-2008'!I90)/'Launatöflur 1-01-2008'!I90</f>
        <v>0.948002536461636</v>
      </c>
    </row>
    <row r="85" spans="4:10" ht="12.75">
      <c r="D85" s="320">
        <f aca="true" t="shared" si="23" ref="D85:I85">D82/D81</f>
        <v>1.4153601273378436</v>
      </c>
      <c r="E85" s="320">
        <f t="shared" si="23"/>
        <v>1.4153601273378433</v>
      </c>
      <c r="F85" s="320">
        <f t="shared" si="23"/>
        <v>1.4153601273378433</v>
      </c>
      <c r="G85" s="320">
        <f t="shared" si="23"/>
        <v>1.4153601273378433</v>
      </c>
      <c r="H85" s="320">
        <f t="shared" si="23"/>
        <v>1.415360127337843</v>
      </c>
      <c r="I85" s="320">
        <f t="shared" si="23"/>
        <v>1.4153601273378433</v>
      </c>
      <c r="J85" s="296"/>
    </row>
    <row r="86" spans="4:9" ht="12.75">
      <c r="D86" s="320"/>
      <c r="E86" s="320"/>
      <c r="F86" s="320"/>
      <c r="G86" s="320"/>
      <c r="H86" s="320"/>
      <c r="I86" s="320"/>
    </row>
    <row r="87" spans="4:9" ht="12.75">
      <c r="D87" s="320"/>
      <c r="E87" s="320"/>
      <c r="F87" s="320"/>
      <c r="G87" s="320"/>
      <c r="H87" s="320"/>
      <c r="I87" s="320"/>
    </row>
    <row r="88" spans="1:15" ht="12.75">
      <c r="A88" s="280" t="s">
        <v>47</v>
      </c>
      <c r="B88" s="321"/>
      <c r="D88" s="312">
        <f aca="true" t="shared" si="24" ref="D88:I89">D64</f>
        <v>370.7948768439947</v>
      </c>
      <c r="E88" s="312">
        <f t="shared" si="24"/>
        <v>393.04230769230776</v>
      </c>
      <c r="F88" s="312">
        <f t="shared" si="24"/>
        <v>407.874358974359</v>
      </c>
      <c r="G88" s="312">
        <f t="shared" si="24"/>
        <v>418.99871794871797</v>
      </c>
      <c r="H88" s="312">
        <f t="shared" si="24"/>
        <v>430.12179487179486</v>
      </c>
      <c r="I88" s="312">
        <f t="shared" si="24"/>
        <v>437.53846153846155</v>
      </c>
      <c r="J88" s="296">
        <f>(D88-'Launatöflur 1-01-2008'!D96)/'Launatöflur 1-01-2008'!D96</f>
        <v>0.6571190018596461</v>
      </c>
      <c r="K88" s="296">
        <f>(E88-'Launatöflur 1-01-2008'!E96)/'Launatöflur 1-01-2008'!E96</f>
        <v>0.6571178982353597</v>
      </c>
      <c r="L88" s="296">
        <f>(F88-'Launatöflur 1-01-2008'!F96)/'Launatöflur 1-01-2008'!F96</f>
        <v>0.6571189792946164</v>
      </c>
      <c r="M88" s="296">
        <f>(G88-'Launatöflur 1-01-2008'!G96)/'Launatöflur 1-01-2008'!G96</f>
        <v>0.6571210074765855</v>
      </c>
      <c r="N88" s="296">
        <f>(H88-'Launatöflur 1-01-2008'!H96)/'Launatöflur 1-01-2008'!H96</f>
        <v>0.657117991430123</v>
      </c>
      <c r="O88" s="296">
        <f>(I88-'Launatöflur 1-01-2008'!I96)/'Launatöflur 1-01-2008'!I96</f>
        <v>0.6571209215366719</v>
      </c>
    </row>
    <row r="89" spans="1:15" ht="12.75">
      <c r="A89" s="280" t="s">
        <v>48</v>
      </c>
      <c r="B89" s="321"/>
      <c r="D89" s="312">
        <f t="shared" si="24"/>
        <v>659.4216089793603</v>
      </c>
      <c r="E89" s="312">
        <f t="shared" si="24"/>
        <v>698.9864400000001</v>
      </c>
      <c r="F89" s="312">
        <f t="shared" si="24"/>
        <v>725.3637600000001</v>
      </c>
      <c r="G89" s="312">
        <f t="shared" si="24"/>
        <v>745.14732</v>
      </c>
      <c r="H89" s="312">
        <f t="shared" si="24"/>
        <v>764.9286000000001</v>
      </c>
      <c r="I89" s="312">
        <f t="shared" si="24"/>
        <v>778.1184000000001</v>
      </c>
      <c r="J89" s="296">
        <f>(D89-'Launatöflur 1-01-2008'!D97)/'Launatöflur 1-01-2008'!D97</f>
        <v>0.9471148271850842</v>
      </c>
      <c r="K89" s="296">
        <f>(E89-'Launatöflur 1-01-2008'!E97)/'Launatöflur 1-01-2008'!E97</f>
        <v>0.9471135304265472</v>
      </c>
      <c r="L89" s="296">
        <f>(F89-'Launatöflur 1-01-2008'!F97)/'Launatöflur 1-01-2008'!F97</f>
        <v>0.9471148006711742</v>
      </c>
      <c r="M89" s="296">
        <f>(G89-'Launatöflur 1-01-2008'!G97)/'Launatöflur 1-01-2008'!G97</f>
        <v>0.9471171837849878</v>
      </c>
      <c r="N89" s="296">
        <f>(H89-'Launatöflur 1-01-2008'!H97)/'Launatöflur 1-01-2008'!H97</f>
        <v>0.9471136399303942</v>
      </c>
      <c r="O89" s="296">
        <f>(I89-'Launatöflur 1-01-2008'!I97)/'Launatöflur 1-01-2008'!I97</f>
        <v>0.947117082805589</v>
      </c>
    </row>
    <row r="90" spans="1:15" ht="12.75">
      <c r="A90" s="286" t="s">
        <v>84</v>
      </c>
      <c r="D90" s="215">
        <f aca="true" t="shared" si="25" ref="D90:I90">D82-(D79/156)</f>
        <v>667.2430772782509</v>
      </c>
      <c r="E90" s="215">
        <f t="shared" si="25"/>
        <v>707.2977480769232</v>
      </c>
      <c r="F90" s="215">
        <f t="shared" si="25"/>
        <v>734.001985897436</v>
      </c>
      <c r="G90" s="215">
        <f t="shared" si="25"/>
        <v>754.0310006410259</v>
      </c>
      <c r="H90" s="215">
        <f t="shared" si="25"/>
        <v>774.0566698717948</v>
      </c>
      <c r="I90" s="215">
        <f t="shared" si="25"/>
        <v>787.295076923077</v>
      </c>
      <c r="J90" s="296">
        <f>(D90-'Launatöflur 1-01-2008'!D100)/'Launatöflur 1-01-2008'!D100</f>
        <v>0.4109902007696351</v>
      </c>
      <c r="K90" s="296">
        <f>(E90-'Launatöflur 1-01-2008'!E100)/'Launatöflur 1-01-2008'!E100</f>
        <v>0.4213653676385912</v>
      </c>
      <c r="L90" s="296">
        <f>(F90-'Launatöflur 1-01-2008'!F100)/'Launatöflur 1-01-2008'!F100</f>
        <v>0.42795536124116645</v>
      </c>
      <c r="M90" s="296">
        <f>(G90-'Launatöflur 1-01-2008'!G100)/'Launatöflur 1-01-2008'!G100</f>
        <v>0.4324641222193631</v>
      </c>
      <c r="N90" s="296">
        <f>(H90-'Launatöflur 1-01-2008'!H100)/'Launatöflur 1-01-2008'!H100</f>
        <v>0.436759722261408</v>
      </c>
      <c r="O90" s="296">
        <f>(I90-'Launatöflur 1-01-2008'!I100)/'Launatöflur 1-01-2008'!I100</f>
        <v>0.4390971207788436</v>
      </c>
    </row>
    <row r="91" spans="4:9" ht="12.75">
      <c r="D91" s="320"/>
      <c r="E91" s="320"/>
      <c r="F91" s="320"/>
      <c r="G91" s="320"/>
      <c r="H91" s="320"/>
      <c r="I91" s="320"/>
    </row>
    <row r="92" spans="4:9" ht="12.75">
      <c r="D92" s="320"/>
      <c r="E92" s="320"/>
      <c r="F92" s="320"/>
      <c r="G92" s="320"/>
      <c r="H92" s="320"/>
      <c r="I92" s="320"/>
    </row>
    <row r="94" ht="12.75" hidden="1">
      <c r="I94" s="289"/>
    </row>
    <row r="95" spans="1:9" ht="12.75" hidden="1">
      <c r="A95" s="290" t="s">
        <v>93</v>
      </c>
      <c r="B95" s="290"/>
      <c r="C95" s="290"/>
      <c r="D95" s="291"/>
      <c r="E95" s="291"/>
      <c r="F95" s="291"/>
      <c r="G95" s="291"/>
      <c r="H95" s="291"/>
      <c r="I95" s="291"/>
    </row>
    <row r="96" spans="1:15" ht="12.75" hidden="1">
      <c r="A96" s="292" t="s">
        <v>37</v>
      </c>
      <c r="B96" s="315"/>
      <c r="C96" s="292"/>
      <c r="D96" s="316">
        <f aca="true" t="shared" si="26" ref="D96:I96">D74</f>
        <v>289220.00393831584</v>
      </c>
      <c r="E96" s="316">
        <f t="shared" si="26"/>
        <v>306573</v>
      </c>
      <c r="F96" s="316">
        <f t="shared" si="26"/>
        <v>318142</v>
      </c>
      <c r="G96" s="316">
        <f t="shared" si="26"/>
        <v>326819</v>
      </c>
      <c r="H96" s="316">
        <f t="shared" si="26"/>
        <v>335495</v>
      </c>
      <c r="I96" s="316">
        <f t="shared" si="26"/>
        <v>341280</v>
      </c>
      <c r="J96" s="296">
        <f>(D96-'Launatöflur 1-01-2008'!D107)/'Launatöflur 1-01-2008'!D107</f>
        <v>0.7596915244994693</v>
      </c>
      <c r="K96" s="296">
        <f>(E96-'Launatöflur 1-01-2008'!E107)/'Launatöflur 1-01-2008'!E107</f>
        <v>0.7693305601645356</v>
      </c>
      <c r="L96" s="296">
        <f>(F96-'Launatöflur 1-01-2008'!F107)/'Launatöflur 1-01-2008'!F107</f>
        <v>0.7752258456649908</v>
      </c>
      <c r="M96" s="296">
        <f>(G96-'Launatöflur 1-01-2008'!G107)/'Launatöflur 1-01-2008'!G107</f>
        <v>0.7793983675103803</v>
      </c>
      <c r="N96" s="296">
        <f>(H96-'Launatöflur 1-01-2008'!H107)/'Launatöflur 1-01-2008'!H107</f>
        <v>0.7833679033757622</v>
      </c>
      <c r="O96" s="296">
        <f>(I96-'Launatöflur 1-01-2008'!I107)/'Launatöflur 1-01-2008'!I107</f>
        <v>0.785916643309243</v>
      </c>
    </row>
    <row r="97" spans="1:15" ht="12.75" hidden="1">
      <c r="A97" s="297" t="s">
        <v>38</v>
      </c>
      <c r="B97" s="287">
        <f>+$D$25</f>
        <v>0.4074</v>
      </c>
      <c r="C97" s="288"/>
      <c r="D97" s="289">
        <f aca="true" t="shared" si="27" ref="D97:I97">+D96*$B$97</f>
        <v>117828.22960446987</v>
      </c>
      <c r="E97" s="289">
        <f t="shared" si="27"/>
        <v>124897.84019999999</v>
      </c>
      <c r="F97" s="289">
        <f t="shared" si="27"/>
        <v>129611.0508</v>
      </c>
      <c r="G97" s="289">
        <f t="shared" si="27"/>
        <v>133146.0606</v>
      </c>
      <c r="H97" s="289">
        <f t="shared" si="27"/>
        <v>136680.663</v>
      </c>
      <c r="I97" s="289">
        <f t="shared" si="27"/>
        <v>139037.472</v>
      </c>
      <c r="J97" s="296">
        <f>(D97-'Launatöflur 1-01-2008'!D108)/'Launatöflur 1-01-2008'!D108</f>
        <v>0.7596915244994693</v>
      </c>
      <c r="K97" s="296">
        <f>(E97-'Launatöflur 1-01-2008'!E108)/'Launatöflur 1-01-2008'!E108</f>
        <v>0.7693305601645357</v>
      </c>
      <c r="L97" s="296">
        <f>(F97-'Launatöflur 1-01-2008'!F108)/'Launatöflur 1-01-2008'!F108</f>
        <v>0.7752258456649909</v>
      </c>
      <c r="M97" s="296">
        <f>(G97-'Launatöflur 1-01-2008'!G108)/'Launatöflur 1-01-2008'!G108</f>
        <v>0.7793983675103802</v>
      </c>
      <c r="N97" s="296">
        <f>(H97-'Launatöflur 1-01-2008'!H108)/'Launatöflur 1-01-2008'!H108</f>
        <v>0.7833679033757623</v>
      </c>
      <c r="O97" s="296">
        <f>(I97-'Launatöflur 1-01-2008'!I108)/'Launatöflur 1-01-2008'!I108</f>
        <v>0.7859166433092432</v>
      </c>
    </row>
    <row r="98" spans="1:15" ht="12.75" hidden="1">
      <c r="A98" s="298" t="s">
        <v>39</v>
      </c>
      <c r="B98" s="299">
        <f>+$D$23</f>
        <v>0</v>
      </c>
      <c r="C98" s="300"/>
      <c r="D98" s="301">
        <f aca="true" t="shared" si="28" ref="D98:I98">+D104*B98</f>
        <v>0</v>
      </c>
      <c r="E98" s="301">
        <f t="shared" si="28"/>
        <v>0</v>
      </c>
      <c r="F98" s="301">
        <f t="shared" si="28"/>
        <v>0</v>
      </c>
      <c r="G98" s="301">
        <f t="shared" si="28"/>
        <v>0</v>
      </c>
      <c r="H98" s="301">
        <f t="shared" si="28"/>
        <v>0</v>
      </c>
      <c r="I98" s="301">
        <f t="shared" si="28"/>
        <v>0</v>
      </c>
      <c r="J98" s="296"/>
      <c r="K98" s="296"/>
      <c r="L98" s="296"/>
      <c r="M98" s="296"/>
      <c r="N98" s="296"/>
      <c r="O98" s="296"/>
    </row>
    <row r="99" spans="1:15" ht="12.75" hidden="1">
      <c r="A99" s="302" t="s">
        <v>40</v>
      </c>
      <c r="B99" s="303"/>
      <c r="C99" s="303"/>
      <c r="D99" s="304">
        <f aca="true" t="shared" si="29" ref="D99:I99">SUM(D96:D98)</f>
        <v>407048.23354278575</v>
      </c>
      <c r="E99" s="304">
        <f t="shared" si="29"/>
        <v>431470.8402</v>
      </c>
      <c r="F99" s="304">
        <f t="shared" si="29"/>
        <v>447753.05079999997</v>
      </c>
      <c r="G99" s="304">
        <f t="shared" si="29"/>
        <v>459965.06059999997</v>
      </c>
      <c r="H99" s="304">
        <f t="shared" si="29"/>
        <v>472175.663</v>
      </c>
      <c r="I99" s="304">
        <f t="shared" si="29"/>
        <v>480317.472</v>
      </c>
      <c r="J99" s="296">
        <f>(D99-'Launatöflur 1-01-2008'!D110)/'Launatöflur 1-01-2008'!D110</f>
        <v>0.7596915244994693</v>
      </c>
      <c r="K99" s="296">
        <f>(E99-'Launatöflur 1-01-2008'!E110)/'Launatöflur 1-01-2008'!E110</f>
        <v>0.7693305601645356</v>
      </c>
      <c r="L99" s="296">
        <f>(F99-'Launatöflur 1-01-2008'!F110)/'Launatöflur 1-01-2008'!F110</f>
        <v>0.7752258456649909</v>
      </c>
      <c r="M99" s="296">
        <f>(G99-'Launatöflur 1-01-2008'!G110)/'Launatöflur 1-01-2008'!G110</f>
        <v>0.77939836751038</v>
      </c>
      <c r="N99" s="296">
        <f>(H99-'Launatöflur 1-01-2008'!H110)/'Launatöflur 1-01-2008'!H110</f>
        <v>0.7833679033757625</v>
      </c>
      <c r="O99" s="296">
        <f>(I99-'Launatöflur 1-01-2008'!I110)/'Launatöflur 1-01-2008'!I110</f>
        <v>0.785916643309243</v>
      </c>
    </row>
    <row r="100" spans="1:15" ht="12.75" hidden="1">
      <c r="A100" s="297" t="s">
        <v>41</v>
      </c>
      <c r="B100" s="305">
        <f>+$D$29</f>
        <v>18</v>
      </c>
      <c r="C100" s="305"/>
      <c r="D100" s="306">
        <f aca="true" t="shared" si="30" ref="D100:I100">$B$100*D106</f>
        <v>46854</v>
      </c>
      <c r="E100" s="306">
        <f t="shared" si="30"/>
        <v>49662</v>
      </c>
      <c r="F100" s="306">
        <f t="shared" si="30"/>
        <v>51534</v>
      </c>
      <c r="G100" s="306">
        <f t="shared" si="30"/>
        <v>52938</v>
      </c>
      <c r="H100" s="306">
        <f t="shared" si="30"/>
        <v>54342</v>
      </c>
      <c r="I100" s="306">
        <f t="shared" si="30"/>
        <v>55296</v>
      </c>
      <c r="J100" s="296">
        <f>(D100-'Launatöflur 1-01-2008'!D111)/'Launatöflur 1-01-2008'!D111</f>
        <v>0.9468960359012715</v>
      </c>
      <c r="K100" s="296">
        <f>(E100-'Launatöflur 1-01-2008'!E111)/'Launatöflur 1-01-2008'!E111</f>
        <v>0.9470712773465068</v>
      </c>
      <c r="L100" s="296">
        <f>(F100-'Launatöflur 1-01-2008'!F111)/'Launatöflur 1-01-2008'!F111</f>
        <v>0.9462950373895309</v>
      </c>
      <c r="M100" s="296">
        <f>(G100-'Launatöflur 1-01-2008'!G111)/'Launatöflur 1-01-2008'!G111</f>
        <v>0.9463931171409663</v>
      </c>
      <c r="N100" s="296">
        <f>(H100-'Launatöflur 1-01-2008'!H111)/'Launatöflur 1-01-2008'!H111</f>
        <v>0.9464861379754996</v>
      </c>
      <c r="O100" s="296">
        <f>(I100-'Launatöflur 1-01-2008'!I111)/'Launatöflur 1-01-2008'!I111</f>
        <v>0.948002536461636</v>
      </c>
    </row>
    <row r="101" spans="1:15" ht="13.5" hidden="1" thickBot="1">
      <c r="A101" s="307"/>
      <c r="B101" s="292"/>
      <c r="C101" s="292"/>
      <c r="D101" s="318">
        <f aca="true" t="shared" si="31" ref="D101:I101">SUM(D99:D100)</f>
        <v>453902.23354278575</v>
      </c>
      <c r="E101" s="318">
        <f t="shared" si="31"/>
        <v>481132.8402</v>
      </c>
      <c r="F101" s="318">
        <f t="shared" si="31"/>
        <v>499287.05079999997</v>
      </c>
      <c r="G101" s="318">
        <f t="shared" si="31"/>
        <v>512903.06059999997</v>
      </c>
      <c r="H101" s="318">
        <f t="shared" si="31"/>
        <v>526517.663</v>
      </c>
      <c r="I101" s="318">
        <f t="shared" si="31"/>
        <v>535613.4720000001</v>
      </c>
      <c r="J101" s="296">
        <f>(D101-'Launatöflur 1-01-2008'!D112)/'Launatöflur 1-01-2008'!D112</f>
        <v>0.7773326636424248</v>
      </c>
      <c r="K101" s="296">
        <f>(E101-'Launatöflur 1-01-2008'!E112)/'Launatöflur 1-01-2008'!E112</f>
        <v>0.7861605860643078</v>
      </c>
      <c r="L101" s="296">
        <f>(F101-'Launatöflur 1-01-2008'!F112)/'Launatöflur 1-01-2008'!F112</f>
        <v>0.7914782726631976</v>
      </c>
      <c r="M101" s="296">
        <f>(G101-'Launatöflur 1-01-2008'!G112)/'Launatöflur 1-01-2008'!G112</f>
        <v>0.795296299381382</v>
      </c>
      <c r="N101" s="296">
        <f>(H101-'Launatöflur 1-01-2008'!H112)/'Launatöflur 1-01-2008'!H112</f>
        <v>0.7989271096001362</v>
      </c>
      <c r="O101" s="296">
        <f>(I101-'Launatöflur 1-01-2008'!I112)/'Launatöflur 1-01-2008'!I112</f>
        <v>0.8013907595703255</v>
      </c>
    </row>
    <row r="102" spans="1:15" ht="12.75" hidden="1">
      <c r="A102" s="307"/>
      <c r="B102" s="292"/>
      <c r="C102" s="292"/>
      <c r="D102" s="319"/>
      <c r="E102" s="319"/>
      <c r="F102" s="319"/>
      <c r="G102" s="319"/>
      <c r="H102" s="319"/>
      <c r="I102" s="319"/>
      <c r="J102" s="296"/>
      <c r="K102" s="296"/>
      <c r="L102" s="296"/>
      <c r="M102" s="296"/>
      <c r="N102" s="296"/>
      <c r="O102" s="296"/>
    </row>
    <row r="103" spans="1:15" ht="12.75" hidden="1">
      <c r="A103" s="292" t="s">
        <v>42</v>
      </c>
      <c r="B103" s="292"/>
      <c r="C103" s="292"/>
      <c r="D103" s="309">
        <f aca="true" t="shared" si="32" ref="D103:I103">+(D96+D97)*$D$13</f>
        <v>2609.283548351191</v>
      </c>
      <c r="E103" s="309">
        <f t="shared" si="32"/>
        <v>2765.838719230769</v>
      </c>
      <c r="F103" s="309">
        <f t="shared" si="32"/>
        <v>2870.2118641025636</v>
      </c>
      <c r="G103" s="309">
        <f t="shared" si="32"/>
        <v>2948.493978205128</v>
      </c>
      <c r="H103" s="309">
        <f t="shared" si="32"/>
        <v>3026.7670705128203</v>
      </c>
      <c r="I103" s="309">
        <f t="shared" si="32"/>
        <v>3078.958153846154</v>
      </c>
      <c r="J103" s="296">
        <f>(D103-'Launatöflur 1-01-2008'!D114)/'Launatöflur 1-01-2008'!D114</f>
        <v>0.7596915244994693</v>
      </c>
      <c r="K103" s="296">
        <f>(E103-'Launatöflur 1-01-2008'!E114)/'Launatöflur 1-01-2008'!E114</f>
        <v>0.7693305601645357</v>
      </c>
      <c r="L103" s="296">
        <f>(F103-'Launatöflur 1-01-2008'!F114)/'Launatöflur 1-01-2008'!F114</f>
        <v>0.7752258456649906</v>
      </c>
      <c r="M103" s="296">
        <f>(G103-'Launatöflur 1-01-2008'!G114)/'Launatöflur 1-01-2008'!G114</f>
        <v>0.7793983675103799</v>
      </c>
      <c r="N103" s="296">
        <f>(H103-'Launatöflur 1-01-2008'!H114)/'Launatöflur 1-01-2008'!H114</f>
        <v>0.7833679033757625</v>
      </c>
      <c r="O103" s="296">
        <f>(I103-'Launatöflur 1-01-2008'!I114)/'Launatöflur 1-01-2008'!I114</f>
        <v>0.7859166433092432</v>
      </c>
    </row>
    <row r="104" spans="1:15" ht="12.75" hidden="1">
      <c r="A104" s="297" t="s">
        <v>44</v>
      </c>
      <c r="B104" s="297"/>
      <c r="C104" s="297"/>
      <c r="D104" s="289">
        <f aca="true" t="shared" si="33" ref="D104:I104">+D96*$D$14</f>
        <v>3297.108044896801</v>
      </c>
      <c r="E104" s="289">
        <f t="shared" si="33"/>
        <v>3494.9322</v>
      </c>
      <c r="F104" s="289">
        <f t="shared" si="33"/>
        <v>3626.8188</v>
      </c>
      <c r="G104" s="289">
        <f t="shared" si="33"/>
        <v>3725.7366</v>
      </c>
      <c r="H104" s="289">
        <f t="shared" si="33"/>
        <v>3824.643</v>
      </c>
      <c r="I104" s="289">
        <f t="shared" si="33"/>
        <v>3890.592</v>
      </c>
      <c r="J104" s="296">
        <f>(D104-'Launatöflur 1-01-2008'!D115)/'Launatöflur 1-01-2008'!D115</f>
        <v>0.7596915244994694</v>
      </c>
      <c r="K104" s="296">
        <f>(E104-'Launatöflur 1-01-2008'!E115)/'Launatöflur 1-01-2008'!E115</f>
        <v>0.7693305601645357</v>
      </c>
      <c r="L104" s="296">
        <f>(F104-'Launatöflur 1-01-2008'!F115)/'Launatöflur 1-01-2008'!F115</f>
        <v>0.7752258456649909</v>
      </c>
      <c r="M104" s="296">
        <f>(G104-'Launatöflur 1-01-2008'!G115)/'Launatöflur 1-01-2008'!G115</f>
        <v>0.7793983675103804</v>
      </c>
      <c r="N104" s="296">
        <f>(H104-'Launatöflur 1-01-2008'!H115)/'Launatöflur 1-01-2008'!H115</f>
        <v>0.7833679033757622</v>
      </c>
      <c r="O104" s="296">
        <f>(I104-'Launatöflur 1-01-2008'!I115)/'Launatöflur 1-01-2008'!I115</f>
        <v>0.7859166433092432</v>
      </c>
    </row>
    <row r="105" spans="1:15" ht="12.75" hidden="1">
      <c r="A105" s="297" t="s">
        <v>46</v>
      </c>
      <c r="B105" s="297"/>
      <c r="C105" s="297"/>
      <c r="D105" s="289">
        <f aca="true" t="shared" si="34" ref="D105:I105">+D96*$D$15</f>
        <v>4540.754061831558</v>
      </c>
      <c r="E105" s="289">
        <f t="shared" si="34"/>
        <v>4813.196099999999</v>
      </c>
      <c r="F105" s="289">
        <f t="shared" si="34"/>
        <v>4994.8294</v>
      </c>
      <c r="G105" s="289">
        <f t="shared" si="34"/>
        <v>5131.0583</v>
      </c>
      <c r="H105" s="289">
        <f t="shared" si="34"/>
        <v>5267.2715</v>
      </c>
      <c r="I105" s="289">
        <f t="shared" si="34"/>
        <v>5358.096</v>
      </c>
      <c r="J105" s="296">
        <f>(D105-'Launatöflur 1-01-2008'!D116)/'Launatöflur 1-01-2008'!D116</f>
        <v>0.759691524499469</v>
      </c>
      <c r="K105" s="296">
        <f>(E105-'Launatöflur 1-01-2008'!E116)/'Launatöflur 1-01-2008'!E116</f>
        <v>0.7693305601645356</v>
      </c>
      <c r="L105" s="296">
        <f>(F105-'Launatöflur 1-01-2008'!F116)/'Launatöflur 1-01-2008'!F116</f>
        <v>0.7752258456649909</v>
      </c>
      <c r="M105" s="296">
        <f>(G105-'Launatöflur 1-01-2008'!G116)/'Launatöflur 1-01-2008'!G116</f>
        <v>0.7793983675103803</v>
      </c>
      <c r="N105" s="296">
        <f>(H105-'Launatöflur 1-01-2008'!H116)/'Launatöflur 1-01-2008'!H116</f>
        <v>0.7833679033757623</v>
      </c>
      <c r="O105" s="296">
        <f>(I105-'Launatöflur 1-01-2008'!I116)/'Launatöflur 1-01-2008'!I116</f>
        <v>0.785916643309243</v>
      </c>
    </row>
    <row r="106" spans="1:15" ht="12.75" hidden="1">
      <c r="A106" s="298" t="s">
        <v>9</v>
      </c>
      <c r="B106" s="298"/>
      <c r="C106" s="298"/>
      <c r="D106" s="310">
        <f aca="true" t="shared" si="35" ref="D106:I106">ROUND(D96*0.009,0)</f>
        <v>2603</v>
      </c>
      <c r="E106" s="310">
        <f t="shared" si="35"/>
        <v>2759</v>
      </c>
      <c r="F106" s="310">
        <f t="shared" si="35"/>
        <v>2863</v>
      </c>
      <c r="G106" s="310">
        <f t="shared" si="35"/>
        <v>2941</v>
      </c>
      <c r="H106" s="310">
        <f t="shared" si="35"/>
        <v>3019</v>
      </c>
      <c r="I106" s="310">
        <f t="shared" si="35"/>
        <v>3072</v>
      </c>
      <c r="J106" s="296">
        <f>(D106-'Launatöflur 1-01-2008'!D117)/'Launatöflur 1-01-2008'!D117</f>
        <v>0.9468960359012715</v>
      </c>
      <c r="K106" s="296">
        <f>(E106-'Launatöflur 1-01-2008'!E117)/'Launatöflur 1-01-2008'!E117</f>
        <v>0.9470712773465068</v>
      </c>
      <c r="L106" s="296">
        <f>(F106-'Launatöflur 1-01-2008'!F117)/'Launatöflur 1-01-2008'!F117</f>
        <v>0.9462950373895309</v>
      </c>
      <c r="M106" s="296">
        <f>(G106-'Launatöflur 1-01-2008'!G117)/'Launatöflur 1-01-2008'!G117</f>
        <v>0.9463931171409663</v>
      </c>
      <c r="N106" s="296">
        <f>(H106-'Launatöflur 1-01-2008'!H117)/'Launatöflur 1-01-2008'!H117</f>
        <v>0.9464861379754996</v>
      </c>
      <c r="O106" s="296">
        <f>(I106-'Launatöflur 1-01-2008'!I117)/'Launatöflur 1-01-2008'!I117</f>
        <v>0.948002536461636</v>
      </c>
    </row>
    <row r="107" spans="4:15" ht="12.75" hidden="1">
      <c r="D107" s="320">
        <f aca="true" t="shared" si="36" ref="D107:I107">+D104/D103</f>
        <v>1.2636066505613188</v>
      </c>
      <c r="E107" s="320">
        <f t="shared" si="36"/>
        <v>1.2636066505613188</v>
      </c>
      <c r="F107" s="320">
        <f t="shared" si="36"/>
        <v>1.263606650561319</v>
      </c>
      <c r="G107" s="320">
        <f t="shared" si="36"/>
        <v>1.263606650561319</v>
      </c>
      <c r="H107" s="320">
        <f t="shared" si="36"/>
        <v>1.2636066505613188</v>
      </c>
      <c r="I107" s="320">
        <f t="shared" si="36"/>
        <v>1.2636066505613188</v>
      </c>
      <c r="J107" s="296"/>
      <c r="K107" s="296"/>
      <c r="L107" s="296"/>
      <c r="M107" s="296"/>
      <c r="N107" s="296"/>
      <c r="O107" s="296"/>
    </row>
    <row r="108" spans="10:15" ht="12.75" hidden="1">
      <c r="J108" s="296"/>
      <c r="K108" s="296"/>
      <c r="L108" s="296"/>
      <c r="M108" s="296"/>
      <c r="N108" s="296"/>
      <c r="O108" s="296"/>
    </row>
    <row r="109" spans="1:15" ht="12.75" hidden="1">
      <c r="A109" s="280" t="s">
        <v>47</v>
      </c>
      <c r="B109" s="321"/>
      <c r="D109" s="322">
        <f aca="true" t="shared" si="37" ref="D109:I110">D88</f>
        <v>370.7948768439947</v>
      </c>
      <c r="E109" s="322">
        <f t="shared" si="37"/>
        <v>393.04230769230776</v>
      </c>
      <c r="F109" s="322">
        <f t="shared" si="37"/>
        <v>407.874358974359</v>
      </c>
      <c r="G109" s="322">
        <f t="shared" si="37"/>
        <v>418.99871794871797</v>
      </c>
      <c r="H109" s="322">
        <f t="shared" si="37"/>
        <v>430.12179487179486</v>
      </c>
      <c r="I109" s="322">
        <f t="shared" si="37"/>
        <v>437.53846153846155</v>
      </c>
      <c r="J109" s="296">
        <f>(D109-'Launatöflur 1-01-2008'!D120)/'Launatöflur 1-01-2008'!D120</f>
        <v>0.6571190018596461</v>
      </c>
      <c r="K109" s="296">
        <f>(E109-'Launatöflur 1-01-2008'!E120)/'Launatöflur 1-01-2008'!E120</f>
        <v>0.6571178982353597</v>
      </c>
      <c r="L109" s="296">
        <f>(F109-'Launatöflur 1-01-2008'!F120)/'Launatöflur 1-01-2008'!F120</f>
        <v>0.6571189792946164</v>
      </c>
      <c r="M109" s="296">
        <f>(G109-'Launatöflur 1-01-2008'!G120)/'Launatöflur 1-01-2008'!G120</f>
        <v>0.6571210074765855</v>
      </c>
      <c r="N109" s="296">
        <f>(H109-'Launatöflur 1-01-2008'!H120)/'Launatöflur 1-01-2008'!H120</f>
        <v>0.657117991430123</v>
      </c>
      <c r="O109" s="296">
        <f>(I109-'Launatöflur 1-01-2008'!I120)/'Launatöflur 1-01-2008'!I120</f>
        <v>0.6571209215366719</v>
      </c>
    </row>
    <row r="110" spans="1:15" ht="12.75" hidden="1">
      <c r="A110" s="280" t="s">
        <v>48</v>
      </c>
      <c r="B110" s="321"/>
      <c r="D110" s="322">
        <f t="shared" si="37"/>
        <v>659.4216089793603</v>
      </c>
      <c r="E110" s="322">
        <f t="shared" si="37"/>
        <v>698.9864400000001</v>
      </c>
      <c r="F110" s="322">
        <f t="shared" si="37"/>
        <v>725.3637600000001</v>
      </c>
      <c r="G110" s="322">
        <f t="shared" si="37"/>
        <v>745.14732</v>
      </c>
      <c r="H110" s="322">
        <f t="shared" si="37"/>
        <v>764.9286000000001</v>
      </c>
      <c r="I110" s="322">
        <f t="shared" si="37"/>
        <v>778.1184000000001</v>
      </c>
      <c r="J110" s="296">
        <f>(D110-'Launatöflur 1-01-2008'!D121)/'Launatöflur 1-01-2008'!D121</f>
        <v>0.9471148271850842</v>
      </c>
      <c r="K110" s="296">
        <f>(E110-'Launatöflur 1-01-2008'!E121)/'Launatöflur 1-01-2008'!E121</f>
        <v>0.9471135304265472</v>
      </c>
      <c r="L110" s="296">
        <f>(F110-'Launatöflur 1-01-2008'!F121)/'Launatöflur 1-01-2008'!F121</f>
        <v>0.9471148006711742</v>
      </c>
      <c r="M110" s="296">
        <f>(G110-'Launatöflur 1-01-2008'!G121)/'Launatöflur 1-01-2008'!G121</f>
        <v>0.9471171837849878</v>
      </c>
      <c r="N110" s="296">
        <f>(H110-'Launatöflur 1-01-2008'!H121)/'Launatöflur 1-01-2008'!H121</f>
        <v>0.9471136399303942</v>
      </c>
      <c r="O110" s="296">
        <f>(I110-'Launatöflur 1-01-2008'!I121)/'Launatöflur 1-01-2008'!I121</f>
        <v>0.947117082805589</v>
      </c>
    </row>
    <row r="111" spans="1:15" ht="12.75" hidden="1">
      <c r="A111" s="286" t="s">
        <v>85</v>
      </c>
      <c r="D111" s="215">
        <f aca="true" t="shared" si="38" ref="D111:I111">D104-(D101/156)</f>
        <v>387.47834269945633</v>
      </c>
      <c r="E111" s="215">
        <f t="shared" si="38"/>
        <v>410.74732692307725</v>
      </c>
      <c r="F111" s="215">
        <f t="shared" si="38"/>
        <v>426.26078205128215</v>
      </c>
      <c r="G111" s="215">
        <f t="shared" si="38"/>
        <v>437.8964679487185</v>
      </c>
      <c r="H111" s="215">
        <f t="shared" si="38"/>
        <v>449.52977564102594</v>
      </c>
      <c r="I111" s="215">
        <f t="shared" si="38"/>
        <v>457.1723076923072</v>
      </c>
      <c r="J111" s="296">
        <f>(D111-'Launatöflur 1-01-2008'!D125)/'Launatöflur 1-01-2008'!D125</f>
        <v>0.6376338745054794</v>
      </c>
      <c r="K111" s="296">
        <f>(E111-'Launatöflur 1-01-2008'!E125)/'Launatöflur 1-01-2008'!E125</f>
        <v>0.6524208445262145</v>
      </c>
      <c r="L111" s="296">
        <f>(F111-'Launatöflur 1-01-2008'!F125)/'Launatöflur 1-01-2008'!F125</f>
        <v>0.6620140457385736</v>
      </c>
      <c r="M111" s="296">
        <f>(G111-'Launatöflur 1-01-2008'!G125)/'Launatöflur 1-01-2008'!G125</f>
        <v>0.6684653233571413</v>
      </c>
      <c r="N111" s="296">
        <f>(H111-'Launatöflur 1-01-2008'!H125)/'Launatöflur 1-01-2008'!H125</f>
        <v>0.6746202034876122</v>
      </c>
      <c r="O111" s="296">
        <f>(I111-'Launatöflur 1-01-2008'!I125)/'Launatöflur 1-01-2008'!I125</f>
        <v>0.6776847491225549</v>
      </c>
    </row>
    <row r="112" ht="12.75" hidden="1"/>
  </sheetData>
  <sheetProtection/>
  <mergeCells count="3">
    <mergeCell ref="B47:C47"/>
    <mergeCell ref="B71:C71"/>
    <mergeCell ref="B72:C7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24" sqref="A24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6" max="16" width="12.28125" style="0" bestFit="1" customWidth="1"/>
  </cols>
  <sheetData>
    <row r="1" ht="18">
      <c r="A1" s="112" t="s">
        <v>0</v>
      </c>
    </row>
    <row r="3" spans="1:8" ht="15.75">
      <c r="A3" s="1" t="s">
        <v>122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4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87">
        <v>2013</v>
      </c>
      <c r="L6" s="187">
        <v>2014</v>
      </c>
      <c r="M6" s="187">
        <v>2015</v>
      </c>
      <c r="N6" s="177">
        <v>2016</v>
      </c>
    </row>
    <row r="7" spans="1:14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88">
        <v>0.0325</v>
      </c>
      <c r="L7" s="188">
        <f>Hækkanir!L2</f>
        <v>0.08821825176767052</v>
      </c>
      <c r="M7" s="206">
        <v>0.065</v>
      </c>
      <c r="N7" s="205">
        <v>0.062</v>
      </c>
    </row>
    <row r="8" spans="1:14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89">
        <f t="shared" si="0"/>
        <v>0.0325</v>
      </c>
      <c r="L8" s="189">
        <f>SUM(L7:L7)</f>
        <v>0.08821825176767052</v>
      </c>
      <c r="M8" s="189">
        <f>SUM(M7:M7)</f>
        <v>0.065</v>
      </c>
      <c r="N8" s="189">
        <f>SUM(N7:N7)</f>
        <v>0.062</v>
      </c>
    </row>
    <row r="9" spans="1:14" ht="12.75">
      <c r="A9" s="5" t="s">
        <v>2</v>
      </c>
      <c r="B9" s="6"/>
      <c r="D9" s="6">
        <v>36</v>
      </c>
      <c r="G9" s="108"/>
      <c r="H9" s="6"/>
      <c r="I9" s="175"/>
      <c r="J9" s="175"/>
      <c r="K9" s="198"/>
      <c r="L9" s="198"/>
      <c r="M9" s="198"/>
      <c r="N9" s="191"/>
    </row>
    <row r="10" spans="1:14" ht="12.75">
      <c r="A10" s="5" t="s">
        <v>3</v>
      </c>
      <c r="B10" s="6"/>
      <c r="D10" s="6">
        <v>156</v>
      </c>
      <c r="G10" s="6"/>
      <c r="H10" s="6"/>
      <c r="I10" s="175"/>
      <c r="J10" s="175"/>
      <c r="K10" s="198"/>
      <c r="L10" s="198"/>
      <c r="M10" s="198"/>
      <c r="N10" s="191"/>
    </row>
    <row r="11" spans="1:14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8"/>
      <c r="L11" s="198"/>
      <c r="M11" s="198"/>
      <c r="N11" s="191"/>
    </row>
    <row r="12" spans="1:14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8"/>
      <c r="L12" s="198"/>
      <c r="M12" s="198"/>
      <c r="N12" s="191"/>
    </row>
    <row r="13" spans="1:14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8"/>
      <c r="L13" s="198"/>
      <c r="M13" s="198"/>
      <c r="N13" s="191"/>
    </row>
    <row r="14" spans="1:14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8"/>
      <c r="L14" s="198"/>
      <c r="M14" s="198"/>
      <c r="N14" s="191"/>
    </row>
    <row r="15" spans="1:14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8"/>
      <c r="L15" s="198"/>
      <c r="M15" s="198"/>
      <c r="N15" s="191"/>
    </row>
    <row r="16" spans="1:14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8"/>
      <c r="L16" s="198"/>
      <c r="M16" s="198"/>
      <c r="N16" s="191"/>
    </row>
    <row r="17" spans="1:14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8"/>
      <c r="L17" s="198"/>
      <c r="M17" s="198"/>
      <c r="N17" s="191"/>
    </row>
    <row r="18" spans="1:14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8"/>
      <c r="L18" s="198"/>
      <c r="M18" s="198"/>
      <c r="N18" s="191"/>
    </row>
    <row r="19" spans="1:14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8"/>
      <c r="L19" s="198"/>
      <c r="M19" s="198"/>
      <c r="N19" s="191"/>
    </row>
    <row r="20" spans="1:14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8"/>
      <c r="L20" s="198"/>
      <c r="M20" s="198"/>
      <c r="N20" s="191"/>
    </row>
    <row r="21" spans="1:14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8"/>
      <c r="L21" s="198"/>
      <c r="M21" s="198"/>
      <c r="N21" s="191"/>
    </row>
    <row r="22" spans="1:14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8"/>
      <c r="L22" s="198"/>
      <c r="M22" s="198"/>
      <c r="N22" s="191"/>
    </row>
    <row r="23" spans="1:14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8"/>
      <c r="L23" s="198"/>
      <c r="M23" s="198"/>
      <c r="N23" s="191"/>
    </row>
    <row r="24" spans="1:14" ht="12.75">
      <c r="A24" s="5" t="s">
        <v>136</v>
      </c>
      <c r="B24" s="22"/>
      <c r="D24" s="18">
        <v>0.2423</v>
      </c>
      <c r="E24" s="18"/>
      <c r="G24" s="23"/>
      <c r="H24" s="22"/>
      <c r="I24" s="175"/>
      <c r="J24" s="175"/>
      <c r="K24" s="198"/>
      <c r="L24" s="198"/>
      <c r="M24" s="198"/>
      <c r="N24" s="191"/>
    </row>
    <row r="25" spans="1:14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8"/>
      <c r="L25" s="198"/>
      <c r="M25" s="198"/>
      <c r="N25" s="191"/>
    </row>
    <row r="26" spans="1:14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8"/>
      <c r="L26" s="198"/>
      <c r="M26" s="198"/>
      <c r="N26" s="191"/>
    </row>
    <row r="27" spans="1:14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8"/>
      <c r="L27" s="198"/>
      <c r="M27" s="198"/>
      <c r="N27" s="191"/>
    </row>
    <row r="28" spans="1:14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8"/>
      <c r="L28" s="198"/>
      <c r="M28" s="198"/>
      <c r="N28" s="191"/>
    </row>
    <row r="29" spans="1:14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8"/>
      <c r="L29" s="198"/>
      <c r="M29" s="198"/>
      <c r="N29" s="191"/>
    </row>
    <row r="30" spans="1:14" ht="12.75">
      <c r="A30" s="2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90">
        <v>139700</v>
      </c>
      <c r="L30" s="190">
        <v>170062</v>
      </c>
      <c r="M30" s="190">
        <f>L30*1.065</f>
        <v>181116.03</v>
      </c>
      <c r="N30" s="181">
        <f>M30*1.062</f>
        <v>192345.22386</v>
      </c>
    </row>
    <row r="31" spans="1:14" ht="12.75">
      <c r="A31" s="2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90">
        <v>139700</v>
      </c>
      <c r="L31" s="190">
        <v>170062</v>
      </c>
      <c r="M31" s="190">
        <f>L31*1.065</f>
        <v>181116.03</v>
      </c>
      <c r="N31" s="181">
        <f>M31*1.062</f>
        <v>192345.22386</v>
      </c>
    </row>
    <row r="32" spans="1:14" ht="12.75">
      <c r="A32" s="5" t="s">
        <v>116</v>
      </c>
      <c r="B32" s="18"/>
      <c r="D32" s="18">
        <v>0.12</v>
      </c>
      <c r="E32" s="21"/>
      <c r="G32" s="18"/>
      <c r="H32" s="18"/>
      <c r="L32" s="3">
        <f>SUM(L30:L31)</f>
        <v>340124</v>
      </c>
      <c r="M32" s="3">
        <f>SUM(M30:M31)</f>
        <v>362232.06</v>
      </c>
      <c r="N32" s="3">
        <f>SUM(N30:N31)</f>
        <v>384690.44772</v>
      </c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127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N30</f>
        <v>192345.22386</v>
      </c>
      <c r="E43" s="18"/>
      <c r="G43" s="18"/>
      <c r="H43" s="18"/>
    </row>
    <row r="44" spans="1:8" ht="12.75">
      <c r="A44" s="25" t="s">
        <v>86</v>
      </c>
      <c r="B44" s="18"/>
      <c r="D44" s="154">
        <v>0</v>
      </c>
      <c r="E44" s="18"/>
      <c r="G44" s="18"/>
      <c r="H44" s="18"/>
    </row>
    <row r="45" spans="1:8" ht="12.75">
      <c r="A45" s="25" t="s">
        <v>27</v>
      </c>
      <c r="B45" s="18"/>
      <c r="D45" s="154">
        <v>300</v>
      </c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4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4" ht="12.75">
      <c r="A50" s="40" t="s">
        <v>37</v>
      </c>
      <c r="B50" s="41"/>
      <c r="C50" s="40"/>
      <c r="D50" s="197">
        <f>Hækkanir!N5</f>
        <v>248632.06284000003</v>
      </c>
      <c r="E50" s="158">
        <f>ROUND($D50*(1+E47),0)</f>
        <v>263550</v>
      </c>
      <c r="F50" s="158">
        <f>ROUND($D50*(1+F47),0)</f>
        <v>273495</v>
      </c>
      <c r="G50" s="158">
        <f>ROUND($D50*(1+G47),0)</f>
        <v>280954</v>
      </c>
      <c r="H50" s="158">
        <f>ROUND($D50*(1+H47),0)</f>
        <v>288413</v>
      </c>
      <c r="I50" s="158">
        <f>ROUND($D50*(1+I47),0)</f>
        <v>293386</v>
      </c>
      <c r="J50" s="129">
        <f>(D50-'Launatöflur 1-01-2008'!D51)/'Launatöflur 1-01-2008'!D51</f>
        <v>0.512743682112942</v>
      </c>
      <c r="K50" s="129">
        <f>(E50-'Launatöflur 1-01-2008'!E51)/'Launatöflur 1-01-2008'!E51</f>
        <v>0.5210311055812592</v>
      </c>
      <c r="L50" s="129">
        <f>(F50-'Launatöflur 1-01-2008'!F51)/'Launatöflur 1-01-2008'!F51</f>
        <v>0.5260964998653012</v>
      </c>
      <c r="M50" s="129">
        <f>(G50-'Launatöflur 1-01-2008'!G51)/'Launatöflur 1-01-2008'!G51</f>
        <v>0.5296818390164323</v>
      </c>
      <c r="N50" s="129">
        <f>(H50-'Launatöflur 1-01-2008'!H51)/'Launatöflur 1-01-2008'!H51</f>
        <v>0.5330973251950513</v>
      </c>
    </row>
    <row r="51" spans="1:16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P51" s="129"/>
    </row>
    <row r="52" spans="1:14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</row>
    <row r="53" spans="1:14" ht="12.75">
      <c r="A53" s="51" t="s">
        <v>40</v>
      </c>
      <c r="B53" s="52"/>
      <c r="C53" s="52"/>
      <c r="D53" s="53">
        <f aca="true" t="shared" si="3" ref="D53:I53">SUM(D50:D52)</f>
        <v>248632.06284000003</v>
      </c>
      <c r="E53" s="53">
        <f t="shared" si="3"/>
        <v>263550</v>
      </c>
      <c r="F53" s="53">
        <f t="shared" si="3"/>
        <v>273495</v>
      </c>
      <c r="G53" s="53">
        <f t="shared" si="3"/>
        <v>280954</v>
      </c>
      <c r="H53" s="53">
        <f t="shared" si="3"/>
        <v>288413</v>
      </c>
      <c r="I53" s="53">
        <f t="shared" si="3"/>
        <v>293386</v>
      </c>
      <c r="J53" s="129">
        <f>(D53-'Launatöflur 1-01-2008'!D54)/'Launatöflur 1-01-2008'!D54</f>
        <v>0.512743682112942</v>
      </c>
      <c r="K53" s="129">
        <f>(E53-'Launatöflur 1-01-2008'!E54)/'Launatöflur 1-01-2008'!E54</f>
        <v>0.5210311055812592</v>
      </c>
      <c r="L53" s="129">
        <f>(F53-'Launatöflur 1-01-2008'!F54)/'Launatöflur 1-01-2008'!F54</f>
        <v>0.5260964998653012</v>
      </c>
      <c r="M53" s="129">
        <f>(G53-'Launatöflur 1-01-2008'!G54)/'Launatöflur 1-01-2008'!G54</f>
        <v>0.5296818390164323</v>
      </c>
      <c r="N53" s="129">
        <f>(H53-'Launatöflur 1-01-2008'!H54)/'Launatöflur 1-01-2008'!H54</f>
        <v>0.5330973251950513</v>
      </c>
    </row>
    <row r="54" spans="1:14" ht="12.75">
      <c r="A54" s="43" t="s">
        <v>41</v>
      </c>
      <c r="B54" s="54">
        <f>+D27</f>
        <v>22</v>
      </c>
      <c r="C54" s="54"/>
      <c r="D54" s="55">
        <f aca="true" t="shared" si="4" ref="D54:I54">D60*$B$54</f>
        <v>49236</v>
      </c>
      <c r="E54" s="55">
        <f t="shared" si="4"/>
        <v>52184</v>
      </c>
      <c r="F54" s="55">
        <f t="shared" si="4"/>
        <v>54142</v>
      </c>
      <c r="G54" s="55">
        <f t="shared" si="4"/>
        <v>55638</v>
      </c>
      <c r="H54" s="55">
        <f t="shared" si="4"/>
        <v>57112</v>
      </c>
      <c r="I54" s="55">
        <f t="shared" si="4"/>
        <v>58080</v>
      </c>
      <c r="J54" s="129">
        <f>(D54-'Launatöflur 1-01-2008'!D55)/'Launatöflur 1-01-2008'!D55</f>
        <v>0.6738967838444279</v>
      </c>
      <c r="K54" s="129">
        <f>(E54-'Launatöflur 1-01-2008'!E55)/'Launatöflur 1-01-2008'!E55</f>
        <v>0.6739590684544813</v>
      </c>
      <c r="L54" s="129">
        <f>(F54-'Launatöflur 1-01-2008'!F55)/'Launatöflur 1-01-2008'!F55</f>
        <v>0.6730115567641061</v>
      </c>
      <c r="M54" s="129">
        <f>(G54-'Launatöflur 1-01-2008'!G55)/'Launatöflur 1-01-2008'!G55</f>
        <v>0.6737260092653872</v>
      </c>
      <c r="N54" s="129">
        <f>(H54-'Launatöflur 1-01-2008'!H55)/'Launatöflur 1-01-2008'!H55</f>
        <v>0.6737588652482269</v>
      </c>
    </row>
    <row r="55" spans="1:14" ht="12.75">
      <c r="A55" s="56"/>
      <c r="B55" s="40"/>
      <c r="C55" s="40"/>
      <c r="D55" s="57">
        <f aca="true" t="shared" si="5" ref="D55:I55">SUM(D53:D54)</f>
        <v>297868.06284</v>
      </c>
      <c r="E55" s="57">
        <f t="shared" si="5"/>
        <v>315734</v>
      </c>
      <c r="F55" s="57">
        <f t="shared" si="5"/>
        <v>327637</v>
      </c>
      <c r="G55" s="57">
        <f t="shared" si="5"/>
        <v>336592</v>
      </c>
      <c r="H55" s="57">
        <f t="shared" si="5"/>
        <v>345525</v>
      </c>
      <c r="I55" s="57">
        <f t="shared" si="5"/>
        <v>351466</v>
      </c>
      <c r="J55" s="129">
        <f>(D55-'Launatöflur 1-01-2008'!D56)/'Launatöflur 1-01-2008'!D56</f>
        <v>0.5372061878145366</v>
      </c>
      <c r="K55" s="129">
        <f>(E55-'Launatöflur 1-01-2008'!E56)/'Launatöflur 1-01-2008'!E56</f>
        <v>0.5443497742557121</v>
      </c>
      <c r="L55" s="129">
        <f>(F55-'Launatöflur 1-01-2008'!F56)/'Launatöflur 1-01-2008'!F56</f>
        <v>0.5485683641478848</v>
      </c>
      <c r="M55" s="129">
        <f>(G55-'Launatöflur 1-01-2008'!G56)/'Launatöflur 1-01-2008'!G56</f>
        <v>0.5517569420213354</v>
      </c>
      <c r="N55" s="129">
        <f>(H55-'Launatöflur 1-01-2008'!H56)/'Launatöflur 1-01-2008'!H56</f>
        <v>0.5546934152696706</v>
      </c>
    </row>
    <row r="56" spans="1:14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</row>
    <row r="57" spans="1:14" ht="12.75">
      <c r="A57" s="40" t="s">
        <v>42</v>
      </c>
      <c r="B57" s="40"/>
      <c r="C57" s="40"/>
      <c r="D57" s="58">
        <f aca="true" t="shared" si="6" ref="D57:I57">D50/156</f>
        <v>1593.7952746153849</v>
      </c>
      <c r="E57" s="58">
        <f t="shared" si="6"/>
        <v>1689.423076923077</v>
      </c>
      <c r="F57" s="58">
        <f t="shared" si="6"/>
        <v>1753.173076923077</v>
      </c>
      <c r="G57" s="58">
        <f t="shared" si="6"/>
        <v>1800.9871794871794</v>
      </c>
      <c r="H57" s="58">
        <f t="shared" si="6"/>
        <v>1848.801282051282</v>
      </c>
      <c r="I57" s="58">
        <f t="shared" si="6"/>
        <v>1880.679487179487</v>
      </c>
      <c r="J57" s="129">
        <f>(D57-'Launatöflur 1-01-2008'!D58)/'Launatöflur 1-01-2008'!D58</f>
        <v>0.5127436821129421</v>
      </c>
      <c r="K57" s="129">
        <f>(E57-'Launatöflur 1-01-2008'!E58)/'Launatöflur 1-01-2008'!E58</f>
        <v>0.5210311055812593</v>
      </c>
      <c r="L57" s="129">
        <f>(F57-'Launatöflur 1-01-2008'!F58)/'Launatöflur 1-01-2008'!F58</f>
        <v>0.5260964998653012</v>
      </c>
      <c r="M57" s="129">
        <f>(G57-'Launatöflur 1-01-2008'!G58)/'Launatöflur 1-01-2008'!G58</f>
        <v>0.5296818390164323</v>
      </c>
      <c r="N57" s="129">
        <f>(H57-'Launatöflur 1-01-2008'!H58)/'Launatöflur 1-01-2008'!H58</f>
        <v>0.5330973251950514</v>
      </c>
    </row>
    <row r="58" spans="1:14" ht="12.75">
      <c r="A58" s="43" t="s">
        <v>44</v>
      </c>
      <c r="B58" s="43"/>
      <c r="C58" s="43"/>
      <c r="D58" s="36">
        <f aca="true" t="shared" si="7" ref="D58:I58">+D50*$D$14</f>
        <v>2834.4055163760004</v>
      </c>
      <c r="E58" s="36">
        <f t="shared" si="7"/>
        <v>3004.4700000000003</v>
      </c>
      <c r="F58" s="36">
        <f t="shared" si="7"/>
        <v>3117.8430000000003</v>
      </c>
      <c r="G58" s="36">
        <f t="shared" si="7"/>
        <v>3202.8756000000003</v>
      </c>
      <c r="H58" s="36">
        <f t="shared" si="7"/>
        <v>3287.9082000000003</v>
      </c>
      <c r="I58" s="36">
        <f t="shared" si="7"/>
        <v>3344.6004000000003</v>
      </c>
      <c r="J58" s="129">
        <f>(D58-'Launatöflur 1-01-2008'!D59)/'Launatöflur 1-01-2008'!D59</f>
        <v>0.512743682112942</v>
      </c>
      <c r="K58" s="129">
        <f>(E58-'Launatöflur 1-01-2008'!E59)/'Launatöflur 1-01-2008'!E59</f>
        <v>0.5210311055812592</v>
      </c>
      <c r="L58" s="129">
        <f>(F58-'Launatöflur 1-01-2008'!F59)/'Launatöflur 1-01-2008'!F59</f>
        <v>0.5260964998653014</v>
      </c>
      <c r="M58" s="129">
        <f>(G58-'Launatöflur 1-01-2008'!G59)/'Launatöflur 1-01-2008'!G59</f>
        <v>0.5296818390164324</v>
      </c>
      <c r="N58" s="129">
        <f>(H58-'Launatöflur 1-01-2008'!H59)/'Launatöflur 1-01-2008'!H59</f>
        <v>0.5330973251950514</v>
      </c>
    </row>
    <row r="59" spans="1:14" ht="12.75">
      <c r="A59" s="43" t="s">
        <v>46</v>
      </c>
      <c r="B59" s="43"/>
      <c r="C59" s="43"/>
      <c r="D59" s="36">
        <f aca="true" t="shared" si="8" ref="D59:I59">+D50*$D$15</f>
        <v>3903.523386588</v>
      </c>
      <c r="E59" s="36">
        <f t="shared" si="8"/>
        <v>4137.735</v>
      </c>
      <c r="F59" s="36">
        <f t="shared" si="8"/>
        <v>4293.871499999999</v>
      </c>
      <c r="G59" s="36">
        <f t="shared" si="8"/>
        <v>4410.9778</v>
      </c>
      <c r="H59" s="36">
        <f t="shared" si="8"/>
        <v>4528.0841</v>
      </c>
      <c r="I59" s="36">
        <f t="shared" si="8"/>
        <v>4606.160199999999</v>
      </c>
      <c r="J59" s="129">
        <f>(D59-'Launatöflur 1-01-2008'!D60)/'Launatöflur 1-01-2008'!D60</f>
        <v>0.5127436821129419</v>
      </c>
      <c r="K59" s="129">
        <f>(E59-'Launatöflur 1-01-2008'!E60)/'Launatöflur 1-01-2008'!E60</f>
        <v>0.5210311055812593</v>
      </c>
      <c r="L59" s="129">
        <f>(F59-'Launatöflur 1-01-2008'!F60)/'Launatöflur 1-01-2008'!F60</f>
        <v>0.5260964998653012</v>
      </c>
      <c r="M59" s="129">
        <f>(G59-'Launatöflur 1-01-2008'!G60)/'Launatöflur 1-01-2008'!G60</f>
        <v>0.5296818390164323</v>
      </c>
      <c r="N59" s="129">
        <f>(H59-'Launatöflur 1-01-2008'!H60)/'Launatöflur 1-01-2008'!H60</f>
        <v>0.5330973251950514</v>
      </c>
    </row>
    <row r="60" spans="1:14" ht="12.75">
      <c r="A60" s="45" t="s">
        <v>9</v>
      </c>
      <c r="B60" s="45"/>
      <c r="C60" s="45"/>
      <c r="D60" s="157">
        <f aca="true" t="shared" si="9" ref="D60:I60">ROUND(D50*0.009,0)</f>
        <v>2238</v>
      </c>
      <c r="E60" s="157">
        <f t="shared" si="9"/>
        <v>2372</v>
      </c>
      <c r="F60" s="157">
        <f t="shared" si="9"/>
        <v>2461</v>
      </c>
      <c r="G60" s="157">
        <f t="shared" si="9"/>
        <v>2529</v>
      </c>
      <c r="H60" s="157">
        <f t="shared" si="9"/>
        <v>2596</v>
      </c>
      <c r="I60" s="157">
        <f t="shared" si="9"/>
        <v>2640</v>
      </c>
      <c r="J60" s="129">
        <f>(D60-'Launatöflur 1-01-2008'!D61)/'Launatöflur 1-01-2008'!D61</f>
        <v>0.6738967838444279</v>
      </c>
      <c r="K60" s="129">
        <f>(E60-'Launatöflur 1-01-2008'!E61)/'Launatöflur 1-01-2008'!E61</f>
        <v>0.6739590684544813</v>
      </c>
      <c r="L60" s="129">
        <f>(F60-'Launatöflur 1-01-2008'!F61)/'Launatöflur 1-01-2008'!F61</f>
        <v>0.6730115567641061</v>
      </c>
      <c r="M60" s="129">
        <f>(G60-'Launatöflur 1-01-2008'!G61)/'Launatöflur 1-01-2008'!G61</f>
        <v>0.6737260092653872</v>
      </c>
      <c r="N60" s="129">
        <f>(H60-'Launatöflur 1-01-2008'!H61)/'Launatöflur 1-01-2008'!H61</f>
        <v>0.6737588652482269</v>
      </c>
    </row>
    <row r="61" spans="1:9" ht="12.75">
      <c r="A61" s="60"/>
      <c r="B61" s="60"/>
      <c r="C61" s="37"/>
      <c r="D61" s="61">
        <f aca="true" t="shared" si="10" ref="D61:I61">D58/D57</f>
        <v>1.7784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1.7784000000000002</v>
      </c>
      <c r="H61" s="61">
        <f t="shared" si="10"/>
        <v>1.7784000000000002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14" ht="12.75">
      <c r="A64" s="27" t="s">
        <v>47</v>
      </c>
      <c r="B64" s="60"/>
      <c r="C64" s="37"/>
      <c r="D64" s="159">
        <f>D57*0.2</f>
        <v>318.759054923077</v>
      </c>
      <c r="E64" s="159">
        <f aca="true" t="shared" si="11" ref="D64:I65">E57*0.2</f>
        <v>337.8846153846154</v>
      </c>
      <c r="F64" s="159">
        <f t="shared" si="11"/>
        <v>350.6346153846154</v>
      </c>
      <c r="G64" s="159">
        <f t="shared" si="11"/>
        <v>360.1974358974359</v>
      </c>
      <c r="H64" s="159">
        <f t="shared" si="11"/>
        <v>369.76025641025643</v>
      </c>
      <c r="I64" s="159">
        <f t="shared" si="11"/>
        <v>376.13589743589745</v>
      </c>
      <c r="J64" s="129">
        <f>(D64-'Launatöflur 1-01-2008'!D67)/'Launatöflur 1-01-2008'!D67</f>
        <v>0.42456576375539634</v>
      </c>
      <c r="K64" s="129">
        <f>(E64-'Launatöflur 1-01-2008'!E67)/'Launatöflur 1-01-2008'!E67</f>
        <v>0.42456583613015175</v>
      </c>
      <c r="L64" s="129">
        <f>(F64-'Launatöflur 1-01-2008'!F67)/'Launatöflur 1-01-2008'!F67</f>
        <v>0.4245643619584372</v>
      </c>
      <c r="M64" s="129">
        <f>(G64-'Launatöflur 1-01-2008'!G67)/'Launatöflur 1-01-2008'!G67</f>
        <v>0.4245645924336609</v>
      </c>
      <c r="N64" s="129">
        <f>(H64-'Launatöflur 1-01-2008'!H67)/'Launatöflur 1-01-2008'!H67</f>
        <v>0.42456481098775267</v>
      </c>
    </row>
    <row r="65" spans="1:14" ht="12.75">
      <c r="A65" s="27" t="s">
        <v>48</v>
      </c>
      <c r="B65" s="60"/>
      <c r="C65" s="37"/>
      <c r="D65" s="159">
        <f t="shared" si="11"/>
        <v>566.8811032752001</v>
      </c>
      <c r="E65" s="159">
        <f t="shared" si="11"/>
        <v>600.8940000000001</v>
      </c>
      <c r="F65" s="159">
        <f t="shared" si="11"/>
        <v>623.5686000000001</v>
      </c>
      <c r="G65" s="159">
        <f t="shared" si="11"/>
        <v>640.5751200000001</v>
      </c>
      <c r="H65" s="159">
        <f t="shared" si="11"/>
        <v>657.5816400000001</v>
      </c>
      <c r="I65" s="159">
        <f t="shared" si="11"/>
        <v>668.9200800000001</v>
      </c>
      <c r="J65" s="129">
        <f>(D65-'Launatöflur 1-01-2008'!D68)/'Launatöflur 1-01-2008'!D68</f>
        <v>0.6738647724125905</v>
      </c>
      <c r="K65" s="129">
        <f>(E65-'Launatöflur 1-01-2008'!E68)/'Launatöflur 1-01-2008'!E68</f>
        <v>0.6738648574529281</v>
      </c>
      <c r="L65" s="129">
        <f>(F65-'Launatöflur 1-01-2008'!F68)/'Launatöflur 1-01-2008'!F68</f>
        <v>0.6738631253011635</v>
      </c>
      <c r="M65" s="129">
        <f>(G65-'Launatöflur 1-01-2008'!G68)/'Launatöflur 1-01-2008'!G68</f>
        <v>0.6738633961095515</v>
      </c>
      <c r="N65" s="129">
        <f>(H65-'Launatöflur 1-01-2008'!H68)/'Launatöflur 1-01-2008'!H68</f>
        <v>0.6738636529106091</v>
      </c>
    </row>
    <row r="66" spans="1:14" ht="12.75">
      <c r="A66" s="27" t="s">
        <v>83</v>
      </c>
      <c r="B66" s="60"/>
      <c r="C66" s="37"/>
      <c r="D66" s="37">
        <f aca="true" t="shared" si="12" ref="D66:I66">D58-(D55/156)</f>
        <v>924.994857145231</v>
      </c>
      <c r="E66" s="37">
        <f t="shared" si="12"/>
        <v>980.5341025641028</v>
      </c>
      <c r="F66" s="37">
        <f t="shared" si="12"/>
        <v>1017.6058205128206</v>
      </c>
      <c r="G66" s="37">
        <f t="shared" si="12"/>
        <v>1045.2345743589744</v>
      </c>
      <c r="H66" s="37">
        <f t="shared" si="12"/>
        <v>1073.0043538461541</v>
      </c>
      <c r="I66" s="37">
        <f t="shared" si="12"/>
        <v>1091.6132205128206</v>
      </c>
      <c r="J66" s="129">
        <f>(D66-'Launatöflur 1-01-2008'!D70)/'Launatöflur 1-01-2008'!D70</f>
        <v>0.464631268734797</v>
      </c>
      <c r="K66" s="129">
        <f>(E66-'Launatöflur 1-01-2008'!E70)/'Launatöflur 1-01-2008'!E70</f>
        <v>0.4750582681059884</v>
      </c>
      <c r="L66" s="129">
        <f>(F66-'Launatöflur 1-01-2008'!F70)/'Launatöflur 1-01-2008'!F70</f>
        <v>0.48171895049765207</v>
      </c>
      <c r="M66" s="129">
        <f>(G66-'Launatöflur 1-01-2008'!G70)/'Launatöflur 1-01-2008'!G70</f>
        <v>0.486042740881372</v>
      </c>
      <c r="N66" s="129">
        <f>(H66-'Launatöflur 1-01-2008'!H70)/'Launatöflur 1-01-2008'!H70</f>
        <v>0.4903630981657331</v>
      </c>
    </row>
    <row r="67" spans="1:9" ht="12.75">
      <c r="A67" s="60"/>
      <c r="B67" s="60"/>
      <c r="C67" s="37"/>
      <c r="D67" s="61"/>
      <c r="E67" s="61"/>
      <c r="F67" s="61"/>
      <c r="G67" s="61"/>
      <c r="H67" s="61"/>
      <c r="I67" s="61"/>
    </row>
    <row r="68" spans="1:9" ht="12.75">
      <c r="A68" s="60"/>
      <c r="B68" s="60"/>
      <c r="C68" s="37"/>
      <c r="D68" s="61"/>
      <c r="E68" s="61"/>
      <c r="F68" s="61"/>
      <c r="G68" s="61"/>
      <c r="H68" s="61"/>
      <c r="I68" s="61"/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28"/>
      <c r="C70" s="28"/>
      <c r="D70" s="29" t="s">
        <v>29</v>
      </c>
      <c r="E70" s="29" t="s">
        <v>30</v>
      </c>
      <c r="F70" s="29" t="s">
        <v>31</v>
      </c>
      <c r="G70" s="29" t="s">
        <v>32</v>
      </c>
      <c r="H70" s="29" t="s">
        <v>33</v>
      </c>
      <c r="I70" s="29" t="s">
        <v>34</v>
      </c>
    </row>
    <row r="71" spans="1:9" ht="12.75">
      <c r="A71" s="25"/>
      <c r="B71" s="324" t="s">
        <v>35</v>
      </c>
      <c r="C71" s="324"/>
      <c r="D71" s="28"/>
      <c r="E71" s="210">
        <f>E47</f>
        <v>0.06</v>
      </c>
      <c r="F71" s="210">
        <f>F47</f>
        <v>0.1</v>
      </c>
      <c r="G71" s="210">
        <f>G47</f>
        <v>0.13</v>
      </c>
      <c r="H71" s="210">
        <f>H47</f>
        <v>0.16</v>
      </c>
      <c r="I71" s="210">
        <f>I47</f>
        <v>0.18</v>
      </c>
    </row>
    <row r="72" spans="1:9" ht="12.75">
      <c r="A72" s="25"/>
      <c r="B72" s="324" t="s">
        <v>128</v>
      </c>
      <c r="C72" s="324"/>
      <c r="D72" s="26"/>
      <c r="E72" s="211"/>
      <c r="F72" s="211"/>
      <c r="G72" s="211">
        <v>2</v>
      </c>
      <c r="H72" s="211"/>
      <c r="I72" s="211">
        <v>5</v>
      </c>
    </row>
    <row r="73" spans="1:11" s="38" customFormat="1" ht="12.75">
      <c r="A73" s="38" t="s">
        <v>82</v>
      </c>
      <c r="D73" s="39"/>
      <c r="E73" s="39"/>
      <c r="F73" s="39"/>
      <c r="G73" s="39"/>
      <c r="H73" s="39"/>
      <c r="I73" s="39"/>
      <c r="J73" s="39"/>
      <c r="K73"/>
    </row>
    <row r="74" spans="1:14" ht="12.75">
      <c r="A74" s="40" t="s">
        <v>37</v>
      </c>
      <c r="B74" s="62"/>
      <c r="C74" s="40"/>
      <c r="D74" s="63">
        <f aca="true" t="shared" si="13" ref="D74:I74">+D50</f>
        <v>248632.06284000003</v>
      </c>
      <c r="E74" s="63">
        <f t="shared" si="13"/>
        <v>263550</v>
      </c>
      <c r="F74" s="63">
        <f t="shared" si="13"/>
        <v>273495</v>
      </c>
      <c r="G74" s="63">
        <f t="shared" si="13"/>
        <v>280954</v>
      </c>
      <c r="H74" s="63">
        <f t="shared" si="13"/>
        <v>288413</v>
      </c>
      <c r="I74" s="63">
        <f t="shared" si="13"/>
        <v>293386</v>
      </c>
      <c r="J74" s="129">
        <f>(D74-'Launatöflur 1-01-2008'!D80)/'Launatöflur 1-01-2008'!D80</f>
        <v>0.512743682112942</v>
      </c>
      <c r="K74" s="129">
        <f>(E74-'Launatöflur 1-01-2008'!E80)/'Launatöflur 1-01-2008'!E80</f>
        <v>0.5210311055812592</v>
      </c>
      <c r="L74" s="129">
        <f>(F74-'Launatöflur 1-01-2008'!F80)/'Launatöflur 1-01-2008'!F80</f>
        <v>0.5260964998653012</v>
      </c>
      <c r="M74" s="129">
        <f>(G74-'Launatöflur 1-01-2008'!G80)/'Launatöflur 1-01-2008'!G80</f>
        <v>0.5296818390164323</v>
      </c>
      <c r="N74" s="129">
        <f>(H74-'Launatöflur 1-01-2008'!H80)/'Launatöflur 1-01-2008'!H80</f>
        <v>0.5330973251950513</v>
      </c>
    </row>
    <row r="75" spans="1:14" ht="12.75">
      <c r="A75" s="43" t="s">
        <v>38</v>
      </c>
      <c r="B75" s="34">
        <f>+$D$24</f>
        <v>0.2423</v>
      </c>
      <c r="C75" s="35"/>
      <c r="D75" s="36">
        <f aca="true" t="shared" si="14" ref="D75:I75">+D74*$B$75</f>
        <v>60243.548826132006</v>
      </c>
      <c r="E75" s="36">
        <f t="shared" si="14"/>
        <v>63858.16499999999</v>
      </c>
      <c r="F75" s="36">
        <f t="shared" si="14"/>
        <v>66267.8385</v>
      </c>
      <c r="G75" s="36">
        <f t="shared" si="14"/>
        <v>68075.15419999999</v>
      </c>
      <c r="H75" s="36">
        <f t="shared" si="14"/>
        <v>69882.4699</v>
      </c>
      <c r="I75" s="36">
        <f t="shared" si="14"/>
        <v>71087.42779999999</v>
      </c>
      <c r="J75" s="129">
        <f>(D75-'Launatöflur 1-01-2008'!D81)/'Launatöflur 1-01-2008'!D81</f>
        <v>1.0945016810055193</v>
      </c>
      <c r="K75" s="129">
        <f>(E75-'Launatöflur 1-01-2008'!E81)/'Launatöflur 1-01-2008'!E81</f>
        <v>1.1059762107562232</v>
      </c>
      <c r="L75" s="129">
        <f>(F75-'Launatöflur 1-01-2008'!F81)/'Launatöflur 1-01-2008'!F81</f>
        <v>1.1129896109563573</v>
      </c>
      <c r="M75" s="129">
        <f>(G75-'Launatöflur 1-01-2008'!G81)/'Launatöflur 1-01-2008'!G81</f>
        <v>1.1179537691067516</v>
      </c>
      <c r="N75" s="129">
        <f>(H75-'Launatöflur 1-01-2008'!H81)/'Launatöflur 1-01-2008'!H81</f>
        <v>1.122682753684348</v>
      </c>
    </row>
    <row r="76" spans="1:14" s="50" customFormat="1" ht="12.75">
      <c r="A76" s="45" t="s">
        <v>39</v>
      </c>
      <c r="B76" s="46">
        <f>+$D$23</f>
        <v>0</v>
      </c>
      <c r="C76" s="47"/>
      <c r="D76" s="48">
        <f aca="true" t="shared" si="15" ref="D76:I76">+D82*B76</f>
        <v>0</v>
      </c>
      <c r="E76" s="48">
        <f t="shared" si="15"/>
        <v>0</v>
      </c>
      <c r="F76" s="48">
        <f t="shared" si="15"/>
        <v>0</v>
      </c>
      <c r="G76" s="48">
        <f t="shared" si="15"/>
        <v>0</v>
      </c>
      <c r="H76" s="48">
        <f t="shared" si="15"/>
        <v>0</v>
      </c>
      <c r="I76" s="48">
        <f t="shared" si="15"/>
        <v>0</v>
      </c>
      <c r="J76" s="129">
        <v>0</v>
      </c>
      <c r="K76" s="129">
        <v>0</v>
      </c>
      <c r="L76" s="129">
        <v>0</v>
      </c>
      <c r="M76" s="129">
        <v>0</v>
      </c>
      <c r="N76" s="129">
        <v>0</v>
      </c>
    </row>
    <row r="77" spans="1:14" ht="12.75">
      <c r="A77" s="51" t="s">
        <v>40</v>
      </c>
      <c r="B77" s="52"/>
      <c r="C77" s="52"/>
      <c r="D77" s="53">
        <f aca="true" t="shared" si="16" ref="D77:I77">SUM(D74:D76)</f>
        <v>308875.61166613206</v>
      </c>
      <c r="E77" s="53">
        <f t="shared" si="16"/>
        <v>327408.165</v>
      </c>
      <c r="F77" s="53">
        <f t="shared" si="16"/>
        <v>339762.8385</v>
      </c>
      <c r="G77" s="53">
        <f t="shared" si="16"/>
        <v>349029.1542</v>
      </c>
      <c r="H77" s="53">
        <f t="shared" si="16"/>
        <v>358295.4699</v>
      </c>
      <c r="I77" s="53">
        <f t="shared" si="16"/>
        <v>364473.4278</v>
      </c>
      <c r="J77" s="129">
        <f>(D77-'Launatöflur 1-01-2008'!D83)/'Launatöflur 1-01-2008'!D83</f>
        <v>0.5993884904586451</v>
      </c>
      <c r="K77" s="129">
        <f>(E77-'Launatöflur 1-01-2008'!E83)/'Launatöflur 1-01-2008'!E83</f>
        <v>0.6081505893307217</v>
      </c>
      <c r="L77" s="129">
        <f>(F77-'Launatöflur 1-01-2008'!F83)/'Launatöflur 1-01-2008'!F83</f>
        <v>0.6135061121554585</v>
      </c>
      <c r="M77" s="129">
        <f>(G77-'Launatöflur 1-01-2008'!G83)/'Launatöflur 1-01-2008'!G83</f>
        <v>0.6172968073277563</v>
      </c>
      <c r="N77" s="129">
        <f>(H77-'Launatöflur 1-01-2008'!H83)/'Launatöflur 1-01-2008'!H83</f>
        <v>0.6209079209275</v>
      </c>
    </row>
    <row r="78" spans="1:14" ht="12.75">
      <c r="A78" s="43" t="s">
        <v>41</v>
      </c>
      <c r="B78" s="54">
        <f>+$D$28</f>
        <v>18</v>
      </c>
      <c r="C78" s="54"/>
      <c r="D78" s="49">
        <f aca="true" t="shared" si="17" ref="D78:I78">$B$78*D84</f>
        <v>40284</v>
      </c>
      <c r="E78" s="49">
        <f t="shared" si="17"/>
        <v>42696</v>
      </c>
      <c r="F78" s="49">
        <f t="shared" si="17"/>
        <v>44298</v>
      </c>
      <c r="G78" s="49">
        <f t="shared" si="17"/>
        <v>45522</v>
      </c>
      <c r="H78" s="49">
        <f t="shared" si="17"/>
        <v>46728</v>
      </c>
      <c r="I78" s="49">
        <f t="shared" si="17"/>
        <v>47520</v>
      </c>
      <c r="J78" s="129">
        <f>(D78-'Launatöflur 1-01-2008'!D84)/'Launatöflur 1-01-2008'!D84</f>
        <v>0.5857969531157737</v>
      </c>
      <c r="K78" s="129">
        <f>(E78-'Launatöflur 1-01-2008'!E84)/'Launatöflur 1-01-2008'!E84</f>
        <v>0.5858559595884559</v>
      </c>
      <c r="L78" s="129">
        <f>(F78-'Launatöflur 1-01-2008'!F84)/'Launatöflur 1-01-2008'!F84</f>
        <v>0.5849583169344162</v>
      </c>
      <c r="M78" s="129">
        <f>(G78-'Launatöflur 1-01-2008'!G84)/'Launatöflur 1-01-2008'!G84</f>
        <v>0.5856351666724721</v>
      </c>
      <c r="N78" s="129">
        <f>(H78-'Launatöflur 1-01-2008'!H84)/'Launatöflur 1-01-2008'!H84</f>
        <v>0.5856662933930571</v>
      </c>
    </row>
    <row r="79" spans="1:14" ht="13.5" thickBot="1">
      <c r="A79" s="56"/>
      <c r="B79" s="40"/>
      <c r="C79" s="40"/>
      <c r="D79" s="65">
        <f aca="true" t="shared" si="18" ref="D79:I79">SUM(D77:D78)</f>
        <v>349159.61166613206</v>
      </c>
      <c r="E79" s="65">
        <f t="shared" si="18"/>
        <v>370104.165</v>
      </c>
      <c r="F79" s="65">
        <f t="shared" si="18"/>
        <v>384060.8385</v>
      </c>
      <c r="G79" s="65">
        <f t="shared" si="18"/>
        <v>394551.1542</v>
      </c>
      <c r="H79" s="65">
        <f t="shared" si="18"/>
        <v>405023.4699</v>
      </c>
      <c r="I79" s="65">
        <f t="shared" si="18"/>
        <v>411993.4278</v>
      </c>
      <c r="J79" s="129">
        <f>(D79-'Launatöflur 1-01-2008'!D85)/'Launatöflur 1-01-2008'!D85</f>
        <v>0.5978085005380026</v>
      </c>
      <c r="K79" s="129">
        <f>(E79-'Launatöflur 1-01-2008'!E85)/'Launatöflur 1-01-2008'!E85</f>
        <v>0.6055466990238777</v>
      </c>
      <c r="L79" s="129">
        <f>(F79-'Launatöflur 1-01-2008'!F85)/'Launatöflur 1-01-2008'!F85</f>
        <v>0.6101610196725386</v>
      </c>
      <c r="M79" s="129">
        <f>(G79-'Launatöflur 1-01-2008'!G85)/'Launatöflur 1-01-2008'!G85</f>
        <v>0.6135794140676168</v>
      </c>
      <c r="N79" s="129">
        <f>(H79-'Launatöflur 1-01-2008'!H85)/'Launatöflur 1-01-2008'!H85</f>
        <v>0.6167623214106928</v>
      </c>
    </row>
    <row r="80" spans="1:14" ht="13.5" thickTop="1">
      <c r="A80" s="56"/>
      <c r="B80" s="40"/>
      <c r="C80" s="40"/>
      <c r="D80" s="66"/>
      <c r="E80" s="66"/>
      <c r="F80" s="66"/>
      <c r="G80" s="66"/>
      <c r="H80" s="66"/>
      <c r="I80" s="66"/>
      <c r="J80" s="129"/>
      <c r="K80" s="129"/>
      <c r="L80" s="129"/>
      <c r="M80" s="129"/>
      <c r="N80" s="129"/>
    </row>
    <row r="81" spans="1:14" ht="12.75">
      <c r="A81" s="40" t="s">
        <v>42</v>
      </c>
      <c r="B81" s="40"/>
      <c r="C81" s="40"/>
      <c r="D81" s="58">
        <f aca="true" t="shared" si="19" ref="D81:I81">+(D74+D75)*$D$13</f>
        <v>1979.9718696546927</v>
      </c>
      <c r="E81" s="58">
        <f t="shared" si="19"/>
        <v>2098.7702884615383</v>
      </c>
      <c r="F81" s="58">
        <f t="shared" si="19"/>
        <v>2177.9669134615383</v>
      </c>
      <c r="G81" s="58">
        <f t="shared" si="19"/>
        <v>2237.366373076923</v>
      </c>
      <c r="H81" s="58">
        <f t="shared" si="19"/>
        <v>2296.765832692308</v>
      </c>
      <c r="I81" s="58">
        <f t="shared" si="19"/>
        <v>2336.368126923077</v>
      </c>
      <c r="J81" s="129">
        <f>(D81-'Launatöflur 1-01-2008'!D87)/'Launatöflur 1-01-2008'!D87</f>
        <v>0.5993884904586452</v>
      </c>
      <c r="K81" s="129">
        <f>(E81-'Launatöflur 1-01-2008'!E87)/'Launatöflur 1-01-2008'!E87</f>
        <v>0.6081505893307219</v>
      </c>
      <c r="L81" s="129">
        <f>(F81-'Launatöflur 1-01-2008'!F87)/'Launatöflur 1-01-2008'!F87</f>
        <v>0.6135061121554582</v>
      </c>
      <c r="M81" s="129">
        <f>(G81-'Launatöflur 1-01-2008'!G87)/'Launatöflur 1-01-2008'!G87</f>
        <v>0.6172968073277563</v>
      </c>
      <c r="N81" s="129">
        <f>(H81-'Launatöflur 1-01-2008'!H87)/'Launatöflur 1-01-2008'!H87</f>
        <v>0.6209079209274999</v>
      </c>
    </row>
    <row r="82" spans="1:14" ht="12.75">
      <c r="A82" s="43" t="s">
        <v>44</v>
      </c>
      <c r="B82" s="43"/>
      <c r="C82" s="43"/>
      <c r="D82" s="36">
        <f aca="true" t="shared" si="20" ref="D82:I82">+D74*$D$14</f>
        <v>2834.4055163760004</v>
      </c>
      <c r="E82" s="36">
        <f t="shared" si="20"/>
        <v>3004.4700000000003</v>
      </c>
      <c r="F82" s="36">
        <f t="shared" si="20"/>
        <v>3117.8430000000003</v>
      </c>
      <c r="G82" s="36">
        <f t="shared" si="20"/>
        <v>3202.8756000000003</v>
      </c>
      <c r="H82" s="36">
        <f t="shared" si="20"/>
        <v>3287.9082000000003</v>
      </c>
      <c r="I82" s="36">
        <f t="shared" si="20"/>
        <v>3344.6004000000003</v>
      </c>
      <c r="J82" s="129">
        <f>(D82-'Launatöflur 1-01-2008'!D88)/'Launatöflur 1-01-2008'!D88</f>
        <v>0.512743682112942</v>
      </c>
      <c r="K82" s="129">
        <f>(E82-'Launatöflur 1-01-2008'!E88)/'Launatöflur 1-01-2008'!E88</f>
        <v>0.5210311055812592</v>
      </c>
      <c r="L82" s="129">
        <f>(F82-'Launatöflur 1-01-2008'!F88)/'Launatöflur 1-01-2008'!F88</f>
        <v>0.5260964998653014</v>
      </c>
      <c r="M82" s="129">
        <f>(G82-'Launatöflur 1-01-2008'!G88)/'Launatöflur 1-01-2008'!G88</f>
        <v>0.5296818390164324</v>
      </c>
      <c r="N82" s="129">
        <f>(H82-'Launatöflur 1-01-2008'!H88)/'Launatöflur 1-01-2008'!H88</f>
        <v>0.5330973251950514</v>
      </c>
    </row>
    <row r="83" spans="1:14" ht="12.75">
      <c r="A83" s="43" t="s">
        <v>46</v>
      </c>
      <c r="B83" s="43"/>
      <c r="C83" s="43"/>
      <c r="D83" s="36">
        <f aca="true" t="shared" si="21" ref="D83:I83">+D74*$D$15</f>
        <v>3903.523386588</v>
      </c>
      <c r="E83" s="36">
        <f t="shared" si="21"/>
        <v>4137.735</v>
      </c>
      <c r="F83" s="36">
        <f t="shared" si="21"/>
        <v>4293.871499999999</v>
      </c>
      <c r="G83" s="36">
        <f t="shared" si="21"/>
        <v>4410.9778</v>
      </c>
      <c r="H83" s="36">
        <f t="shared" si="21"/>
        <v>4528.0841</v>
      </c>
      <c r="I83" s="36">
        <f t="shared" si="21"/>
        <v>4606.160199999999</v>
      </c>
      <c r="J83" s="129">
        <f>(D83-'Launatöflur 1-01-2008'!D89)/'Launatöflur 1-01-2008'!D89</f>
        <v>0.5127436821129419</v>
      </c>
      <c r="K83" s="129">
        <f>(E83-'Launatöflur 1-01-2008'!E89)/'Launatöflur 1-01-2008'!E89</f>
        <v>0.5210311055812593</v>
      </c>
      <c r="L83" s="129">
        <f>(F83-'Launatöflur 1-01-2008'!F89)/'Launatöflur 1-01-2008'!F89</f>
        <v>0.5260964998653012</v>
      </c>
      <c r="M83" s="129">
        <f>(G83-'Launatöflur 1-01-2008'!G89)/'Launatöflur 1-01-2008'!G89</f>
        <v>0.5296818390164323</v>
      </c>
      <c r="N83" s="129">
        <f>(H83-'Launatöflur 1-01-2008'!H89)/'Launatöflur 1-01-2008'!H89</f>
        <v>0.5330973251950514</v>
      </c>
    </row>
    <row r="84" spans="1:14" ht="12.75">
      <c r="A84" s="45" t="s">
        <v>9</v>
      </c>
      <c r="B84" s="45"/>
      <c r="C84" s="45"/>
      <c r="D84" s="157">
        <f aca="true" t="shared" si="22" ref="D84:I84">ROUND(D74*0.009,0)</f>
        <v>2238</v>
      </c>
      <c r="E84" s="157">
        <f t="shared" si="22"/>
        <v>2372</v>
      </c>
      <c r="F84" s="157">
        <f t="shared" si="22"/>
        <v>2461</v>
      </c>
      <c r="G84" s="157">
        <f t="shared" si="22"/>
        <v>2529</v>
      </c>
      <c r="H84" s="157">
        <f t="shared" si="22"/>
        <v>2596</v>
      </c>
      <c r="I84" s="157">
        <f t="shared" si="22"/>
        <v>2640</v>
      </c>
      <c r="J84" s="129">
        <f>(D84-'Launatöflur 1-01-2008'!D90)/'Launatöflur 1-01-2008'!D90</f>
        <v>0.6738967838444279</v>
      </c>
      <c r="K84" s="129">
        <f>(E84-'Launatöflur 1-01-2008'!E90)/'Launatöflur 1-01-2008'!E90</f>
        <v>0.6739590684544813</v>
      </c>
      <c r="L84" s="129">
        <f>(F84-'Launatöflur 1-01-2008'!F90)/'Launatöflur 1-01-2008'!F90</f>
        <v>0.6730115567641061</v>
      </c>
      <c r="M84" s="129">
        <f>(G84-'Launatöflur 1-01-2008'!G90)/'Launatöflur 1-01-2008'!G90</f>
        <v>0.6737260092653872</v>
      </c>
      <c r="N84" s="129">
        <f>(H84-'Launatöflur 1-01-2008'!H90)/'Launatöflur 1-01-2008'!H90</f>
        <v>0.6737588652482269</v>
      </c>
    </row>
    <row r="85" spans="1:10" ht="12.75">
      <c r="A85" s="60"/>
      <c r="B85" s="60"/>
      <c r="C85" s="37"/>
      <c r="D85" s="67">
        <f aca="true" t="shared" si="23" ref="D85:I85">D82/D81</f>
        <v>1.4315382757787973</v>
      </c>
      <c r="E85" s="67">
        <f t="shared" si="23"/>
        <v>1.4315382757787976</v>
      </c>
      <c r="F85" s="67">
        <f t="shared" si="23"/>
        <v>1.4315382757787976</v>
      </c>
      <c r="G85" s="67">
        <f t="shared" si="23"/>
        <v>1.4315382757787976</v>
      </c>
      <c r="H85" s="67">
        <f t="shared" si="23"/>
        <v>1.4315382757787973</v>
      </c>
      <c r="I85" s="67">
        <f t="shared" si="23"/>
        <v>1.4315382757787976</v>
      </c>
      <c r="J85" s="129"/>
    </row>
    <row r="86" spans="1:9" ht="12.75">
      <c r="A86" s="60"/>
      <c r="B86" s="60"/>
      <c r="C86" s="37"/>
      <c r="D86" s="67"/>
      <c r="E86" s="67"/>
      <c r="F86" s="67"/>
      <c r="G86" s="67"/>
      <c r="H86" s="67"/>
      <c r="I86" s="67"/>
    </row>
    <row r="87" spans="1:9" ht="12.75">
      <c r="A87" s="60"/>
      <c r="B87" s="60"/>
      <c r="C87" s="37"/>
      <c r="D87" s="67"/>
      <c r="E87" s="67"/>
      <c r="F87" s="67"/>
      <c r="G87" s="67"/>
      <c r="H87" s="67"/>
      <c r="I87" s="67"/>
    </row>
    <row r="88" spans="1:14" ht="12.75">
      <c r="A88" s="27" t="s">
        <v>47</v>
      </c>
      <c r="B88" s="68"/>
      <c r="C88" s="37"/>
      <c r="D88" s="159">
        <f aca="true" t="shared" si="24" ref="D88:I89">D64</f>
        <v>318.759054923077</v>
      </c>
      <c r="E88" s="159">
        <f t="shared" si="24"/>
        <v>337.8846153846154</v>
      </c>
      <c r="F88" s="159">
        <f t="shared" si="24"/>
        <v>350.6346153846154</v>
      </c>
      <c r="G88" s="159">
        <f t="shared" si="24"/>
        <v>360.1974358974359</v>
      </c>
      <c r="H88" s="159">
        <f t="shared" si="24"/>
        <v>369.76025641025643</v>
      </c>
      <c r="I88" s="159">
        <f t="shared" si="24"/>
        <v>376.13589743589745</v>
      </c>
      <c r="J88" s="129">
        <f>(D88-'Launatöflur 1-01-2008'!D96)/'Launatöflur 1-01-2008'!D96</f>
        <v>0.42456576375539634</v>
      </c>
      <c r="K88" s="129">
        <f>(E88-'Launatöflur 1-01-2008'!E96)/'Launatöflur 1-01-2008'!E96</f>
        <v>0.42456583613015175</v>
      </c>
      <c r="L88" s="129">
        <f>(F88-'Launatöflur 1-01-2008'!F96)/'Launatöflur 1-01-2008'!F96</f>
        <v>0.4245643619584372</v>
      </c>
      <c r="M88" s="129">
        <f>(G88-'Launatöflur 1-01-2008'!G96)/'Launatöflur 1-01-2008'!G96</f>
        <v>0.4245645924336609</v>
      </c>
      <c r="N88" s="129">
        <f>(H88-'Launatöflur 1-01-2008'!H96)/'Launatöflur 1-01-2008'!H96</f>
        <v>0.42456481098775267</v>
      </c>
    </row>
    <row r="89" spans="1:14" ht="12.75">
      <c r="A89" s="27" t="s">
        <v>48</v>
      </c>
      <c r="B89" s="68"/>
      <c r="C89" s="37"/>
      <c r="D89" s="159">
        <f t="shared" si="24"/>
        <v>566.8811032752001</v>
      </c>
      <c r="E89" s="159">
        <f t="shared" si="24"/>
        <v>600.8940000000001</v>
      </c>
      <c r="F89" s="159">
        <f t="shared" si="24"/>
        <v>623.5686000000001</v>
      </c>
      <c r="G89" s="159">
        <f t="shared" si="24"/>
        <v>640.5751200000001</v>
      </c>
      <c r="H89" s="159">
        <f t="shared" si="24"/>
        <v>657.5816400000001</v>
      </c>
      <c r="I89" s="159">
        <f t="shared" si="24"/>
        <v>668.9200800000001</v>
      </c>
      <c r="J89" s="129">
        <f>(D89-'Launatöflur 1-01-2008'!D97)/'Launatöflur 1-01-2008'!D97</f>
        <v>0.6738647724125905</v>
      </c>
      <c r="K89" s="129">
        <f>(E89-'Launatöflur 1-01-2008'!E97)/'Launatöflur 1-01-2008'!E97</f>
        <v>0.6738648574529281</v>
      </c>
      <c r="L89" s="129">
        <f>(F89-'Launatöflur 1-01-2008'!F97)/'Launatöflur 1-01-2008'!F97</f>
        <v>0.6738631253011635</v>
      </c>
      <c r="M89" s="129">
        <f>(G89-'Launatöflur 1-01-2008'!G97)/'Launatöflur 1-01-2008'!G97</f>
        <v>0.6738633961095515</v>
      </c>
      <c r="N89" s="129">
        <f>(H89-'Launatöflur 1-01-2008'!H97)/'Launatöflur 1-01-2008'!H97</f>
        <v>0.6738636529106091</v>
      </c>
    </row>
    <row r="90" spans="1:14" ht="12.75">
      <c r="A90" s="33" t="s">
        <v>84</v>
      </c>
      <c r="D90" s="37">
        <f aca="true" t="shared" si="25" ref="D90:I90">D82-(D79/156)</f>
        <v>596.2028774905384</v>
      </c>
      <c r="E90" s="37">
        <f t="shared" si="25"/>
        <v>632.0074038461544</v>
      </c>
      <c r="F90" s="37">
        <f t="shared" si="25"/>
        <v>655.9145480769234</v>
      </c>
      <c r="G90" s="37">
        <f t="shared" si="25"/>
        <v>673.7015346153848</v>
      </c>
      <c r="H90" s="37">
        <f t="shared" si="25"/>
        <v>691.603905769231</v>
      </c>
      <c r="I90" s="37">
        <f t="shared" si="25"/>
        <v>703.6168884615386</v>
      </c>
      <c r="J90" s="129">
        <f>(D90-'Launatöflur 1-01-2008'!D100)/'Launatöflur 1-01-2008'!D100</f>
        <v>0.26076454961705076</v>
      </c>
      <c r="K90" s="129">
        <f>(E90-'Launatöflur 1-01-2008'!E100)/'Launatöflur 1-01-2008'!E100</f>
        <v>0.27006404072476053</v>
      </c>
      <c r="L90" s="129">
        <f>(F90-'Launatöflur 1-01-2008'!F100)/'Launatöflur 1-01-2008'!F100</f>
        <v>0.2760410917653777</v>
      </c>
      <c r="M90" s="129">
        <f>(G90-'Launatöflur 1-01-2008'!G100)/'Launatöflur 1-01-2008'!G100</f>
        <v>0.2798588872344007</v>
      </c>
      <c r="N90" s="129">
        <f>(H90-'Launatöflur 1-01-2008'!H100)/'Launatöflur 1-01-2008'!H100</f>
        <v>0.2837156170135247</v>
      </c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9" ht="12.75">
      <c r="A92" s="60"/>
      <c r="B92" s="60"/>
      <c r="C92" s="37"/>
      <c r="D92" s="67"/>
      <c r="E92" s="67"/>
      <c r="F92" s="67"/>
      <c r="G92" s="67"/>
      <c r="H92" s="67"/>
      <c r="I92" s="67"/>
    </row>
    <row r="94" ht="12.75" hidden="1">
      <c r="I94" s="36"/>
    </row>
    <row r="95" spans="1:9" ht="12.75" hidden="1">
      <c r="A95" s="38" t="s">
        <v>93</v>
      </c>
      <c r="B95" s="38"/>
      <c r="C95" s="38"/>
      <c r="D95" s="39"/>
      <c r="E95" s="39"/>
      <c r="F95" s="39"/>
      <c r="G95" s="39"/>
      <c r="H95" s="39"/>
      <c r="I95" s="39"/>
    </row>
    <row r="96" spans="1:14" ht="12.75" hidden="1">
      <c r="A96" s="40" t="s">
        <v>37</v>
      </c>
      <c r="B96" s="62"/>
      <c r="C96" s="40"/>
      <c r="D96" s="63">
        <f aca="true" t="shared" si="26" ref="D96:I96">D74</f>
        <v>248632.06284000003</v>
      </c>
      <c r="E96" s="63">
        <f t="shared" si="26"/>
        <v>263550</v>
      </c>
      <c r="F96" s="63">
        <f t="shared" si="26"/>
        <v>273495</v>
      </c>
      <c r="G96" s="63">
        <f t="shared" si="26"/>
        <v>280954</v>
      </c>
      <c r="H96" s="63">
        <f t="shared" si="26"/>
        <v>288413</v>
      </c>
      <c r="I96" s="63">
        <f t="shared" si="26"/>
        <v>293386</v>
      </c>
      <c r="J96" s="129">
        <f>(D96-'Launatöflur 1-01-2008'!D107)/'Launatöflur 1-01-2008'!D107</f>
        <v>0.512743682112942</v>
      </c>
      <c r="K96" s="129">
        <f>(E96-'Launatöflur 1-01-2008'!E107)/'Launatöflur 1-01-2008'!E107</f>
        <v>0.5210311055812592</v>
      </c>
      <c r="L96" s="129">
        <f>(F96-'Launatöflur 1-01-2008'!F107)/'Launatöflur 1-01-2008'!F107</f>
        <v>0.5260964998653012</v>
      </c>
      <c r="M96" s="129">
        <f>(G96-'Launatöflur 1-01-2008'!G107)/'Launatöflur 1-01-2008'!G107</f>
        <v>0.5296818390164323</v>
      </c>
      <c r="N96" s="129">
        <f>(H96-'Launatöflur 1-01-2008'!H107)/'Launatöflur 1-01-2008'!H107</f>
        <v>0.5330973251950513</v>
      </c>
    </row>
    <row r="97" spans="1:14" ht="12.75" hidden="1">
      <c r="A97" s="43" t="s">
        <v>38</v>
      </c>
      <c r="B97" s="34">
        <f>+$D$25</f>
        <v>0.4074</v>
      </c>
      <c r="C97" s="35"/>
      <c r="D97" s="36">
        <f aca="true" t="shared" si="27" ref="D97:I97">+D96*$B$97</f>
        <v>101292.70240101601</v>
      </c>
      <c r="E97" s="36">
        <f t="shared" si="27"/>
        <v>107370.26999999999</v>
      </c>
      <c r="F97" s="36">
        <f t="shared" si="27"/>
        <v>111421.863</v>
      </c>
      <c r="G97" s="36">
        <f t="shared" si="27"/>
        <v>114460.6596</v>
      </c>
      <c r="H97" s="36">
        <f t="shared" si="27"/>
        <v>117499.4562</v>
      </c>
      <c r="I97" s="36">
        <f t="shared" si="27"/>
        <v>119525.4564</v>
      </c>
      <c r="J97" s="129">
        <f>(D97-'Launatöflur 1-01-2008'!D108)/'Launatöflur 1-01-2008'!D108</f>
        <v>0.512743682112942</v>
      </c>
      <c r="K97" s="129">
        <f>(E97-'Launatöflur 1-01-2008'!E108)/'Launatöflur 1-01-2008'!E108</f>
        <v>0.5210311055812592</v>
      </c>
      <c r="L97" s="129">
        <f>(F97-'Launatöflur 1-01-2008'!F108)/'Launatöflur 1-01-2008'!F108</f>
        <v>0.5260964998653013</v>
      </c>
      <c r="M97" s="129">
        <f>(G97-'Launatöflur 1-01-2008'!G108)/'Launatöflur 1-01-2008'!G108</f>
        <v>0.5296818390164322</v>
      </c>
      <c r="N97" s="129">
        <f>(H97-'Launatöflur 1-01-2008'!H108)/'Launatöflur 1-01-2008'!H108</f>
        <v>0.5330973251950514</v>
      </c>
    </row>
    <row r="98" spans="1:14" ht="12.75" hidden="1">
      <c r="A98" s="45" t="s">
        <v>39</v>
      </c>
      <c r="B98" s="46">
        <f>+$D$23</f>
        <v>0</v>
      </c>
      <c r="C98" s="47"/>
      <c r="D98" s="48">
        <f aca="true" t="shared" si="28" ref="D98:I98">+D104*B98</f>
        <v>0</v>
      </c>
      <c r="E98" s="48">
        <f t="shared" si="28"/>
        <v>0</v>
      </c>
      <c r="F98" s="48">
        <f t="shared" si="28"/>
        <v>0</v>
      </c>
      <c r="G98" s="48">
        <f t="shared" si="28"/>
        <v>0</v>
      </c>
      <c r="H98" s="48">
        <f t="shared" si="28"/>
        <v>0</v>
      </c>
      <c r="I98" s="48">
        <f t="shared" si="28"/>
        <v>0</v>
      </c>
      <c r="J98" s="129"/>
      <c r="K98" s="129"/>
      <c r="L98" s="129"/>
      <c r="M98" s="129"/>
      <c r="N98" s="129"/>
    </row>
    <row r="99" spans="1:14" ht="12.75" hidden="1">
      <c r="A99" s="51" t="s">
        <v>40</v>
      </c>
      <c r="B99" s="52"/>
      <c r="C99" s="52"/>
      <c r="D99" s="53">
        <f aca="true" t="shared" si="29" ref="D99:I99">SUM(D96:D98)</f>
        <v>349924.76524101605</v>
      </c>
      <c r="E99" s="53">
        <f t="shared" si="29"/>
        <v>370920.27</v>
      </c>
      <c r="F99" s="53">
        <f t="shared" si="29"/>
        <v>384916.863</v>
      </c>
      <c r="G99" s="53">
        <f t="shared" si="29"/>
        <v>395414.6596</v>
      </c>
      <c r="H99" s="53">
        <f t="shared" si="29"/>
        <v>405912.4562</v>
      </c>
      <c r="I99" s="53">
        <f t="shared" si="29"/>
        <v>412911.4564</v>
      </c>
      <c r="J99" s="129">
        <f>(D99-'Launatöflur 1-01-2008'!D110)/'Launatöflur 1-01-2008'!D110</f>
        <v>0.512743682112942</v>
      </c>
      <c r="K99" s="129">
        <f>(E99-'Launatöflur 1-01-2008'!E110)/'Launatöflur 1-01-2008'!E110</f>
        <v>0.5210311055812593</v>
      </c>
      <c r="L99" s="129">
        <f>(F99-'Launatöflur 1-01-2008'!F110)/'Launatöflur 1-01-2008'!F110</f>
        <v>0.5260964998653014</v>
      </c>
      <c r="M99" s="129">
        <f>(G99-'Launatöflur 1-01-2008'!G110)/'Launatöflur 1-01-2008'!G110</f>
        <v>0.5296818390164323</v>
      </c>
      <c r="N99" s="129">
        <f>(H99-'Launatöflur 1-01-2008'!H110)/'Launatöflur 1-01-2008'!H110</f>
        <v>0.5330973251950515</v>
      </c>
    </row>
    <row r="100" spans="1:14" ht="12.75" hidden="1">
      <c r="A100" s="43" t="s">
        <v>41</v>
      </c>
      <c r="B100" s="54">
        <f>+$D$29</f>
        <v>18</v>
      </c>
      <c r="C100" s="54"/>
      <c r="D100" s="55">
        <f aca="true" t="shared" si="30" ref="D100:I100">$B$100*D106</f>
        <v>40284</v>
      </c>
      <c r="E100" s="55">
        <f t="shared" si="30"/>
        <v>42696</v>
      </c>
      <c r="F100" s="55">
        <f t="shared" si="30"/>
        <v>44298</v>
      </c>
      <c r="G100" s="55">
        <f t="shared" si="30"/>
        <v>45522</v>
      </c>
      <c r="H100" s="55">
        <f t="shared" si="30"/>
        <v>46728</v>
      </c>
      <c r="I100" s="55">
        <f t="shared" si="30"/>
        <v>47520</v>
      </c>
      <c r="J100" s="129">
        <f>(D100-'Launatöflur 1-01-2008'!D111)/'Launatöflur 1-01-2008'!D111</f>
        <v>0.6738967838444279</v>
      </c>
      <c r="K100" s="129">
        <f>(E100-'Launatöflur 1-01-2008'!E111)/'Launatöflur 1-01-2008'!E111</f>
        <v>0.6739590684544813</v>
      </c>
      <c r="L100" s="129">
        <f>(F100-'Launatöflur 1-01-2008'!F111)/'Launatöflur 1-01-2008'!F111</f>
        <v>0.6730115567641061</v>
      </c>
      <c r="M100" s="129">
        <f>(G100-'Launatöflur 1-01-2008'!G111)/'Launatöflur 1-01-2008'!G111</f>
        <v>0.6737260092653872</v>
      </c>
      <c r="N100" s="129">
        <f>(H100-'Launatöflur 1-01-2008'!H111)/'Launatöflur 1-01-2008'!H111</f>
        <v>0.6737588652482269</v>
      </c>
    </row>
    <row r="101" spans="1:14" ht="13.5" hidden="1" thickBot="1">
      <c r="A101" s="56"/>
      <c r="B101" s="40"/>
      <c r="C101" s="40"/>
      <c r="D101" s="65">
        <f aca="true" t="shared" si="31" ref="D101:I101">SUM(D99:D100)</f>
        <v>390208.76524101605</v>
      </c>
      <c r="E101" s="65">
        <f t="shared" si="31"/>
        <v>413616.27</v>
      </c>
      <c r="F101" s="65">
        <f t="shared" si="31"/>
        <v>429214.863</v>
      </c>
      <c r="G101" s="65">
        <f t="shared" si="31"/>
        <v>440936.6596</v>
      </c>
      <c r="H101" s="65">
        <f t="shared" si="31"/>
        <v>452640.4562</v>
      </c>
      <c r="I101" s="65">
        <f t="shared" si="31"/>
        <v>460431.4564</v>
      </c>
      <c r="J101" s="129">
        <f>(D101-'Launatöflur 1-01-2008'!D112)/'Launatöflur 1-01-2008'!D112</f>
        <v>0.5279298775185759</v>
      </c>
      <c r="K101" s="129">
        <f>(E101-'Launatöflur 1-01-2008'!E112)/'Launatöflur 1-01-2008'!E112</f>
        <v>0.5355116456441233</v>
      </c>
      <c r="L101" s="129">
        <f>(F101-'Launatöflur 1-01-2008'!F112)/'Launatöflur 1-01-2008'!F112</f>
        <v>0.540054163504877</v>
      </c>
      <c r="M101" s="129">
        <f>(G101-'Launatöflur 1-01-2008'!G112)/'Launatöflur 1-01-2008'!G112</f>
        <v>0.5433948713728307</v>
      </c>
      <c r="N101" s="129">
        <f>(H101-'Launatöflur 1-01-2008'!H112)/'Launatöflur 1-01-2008'!H112</f>
        <v>0.5465144757355522</v>
      </c>
    </row>
    <row r="102" spans="1:14" ht="12.75" hidden="1">
      <c r="A102" s="56"/>
      <c r="B102" s="40"/>
      <c r="C102" s="40"/>
      <c r="D102" s="66"/>
      <c r="E102" s="66"/>
      <c r="F102" s="66"/>
      <c r="G102" s="66"/>
      <c r="H102" s="66"/>
      <c r="I102" s="66"/>
      <c r="J102" s="129"/>
      <c r="K102" s="129"/>
      <c r="L102" s="129"/>
      <c r="M102" s="129"/>
      <c r="N102" s="129"/>
    </row>
    <row r="103" spans="1:14" ht="12.75" hidden="1">
      <c r="A103" s="40" t="s">
        <v>42</v>
      </c>
      <c r="B103" s="40"/>
      <c r="C103" s="40"/>
      <c r="D103" s="58">
        <f aca="true" t="shared" si="32" ref="D103:I103">+(D96+D97)*$D$13</f>
        <v>2243.1074694936924</v>
      </c>
      <c r="E103" s="58">
        <f t="shared" si="32"/>
        <v>2377.6940384615386</v>
      </c>
      <c r="F103" s="58">
        <f t="shared" si="32"/>
        <v>2467.4157884615383</v>
      </c>
      <c r="G103" s="58">
        <f t="shared" si="32"/>
        <v>2534.7093564102565</v>
      </c>
      <c r="H103" s="58">
        <f t="shared" si="32"/>
        <v>2602.0029243589743</v>
      </c>
      <c r="I103" s="58">
        <f t="shared" si="32"/>
        <v>2646.8683102564105</v>
      </c>
      <c r="J103" s="129">
        <f>(D103-'Launatöflur 1-01-2008'!D114)/'Launatöflur 1-01-2008'!D114</f>
        <v>0.5127436821129417</v>
      </c>
      <c r="K103" s="129">
        <f>(E103-'Launatöflur 1-01-2008'!E114)/'Launatöflur 1-01-2008'!E114</f>
        <v>0.5210311055812593</v>
      </c>
      <c r="L103" s="129">
        <f>(F103-'Launatöflur 1-01-2008'!F114)/'Launatöflur 1-01-2008'!F114</f>
        <v>0.5260964998653013</v>
      </c>
      <c r="M103" s="129">
        <f>(G103-'Launatöflur 1-01-2008'!G114)/'Launatöflur 1-01-2008'!G114</f>
        <v>0.5296818390164323</v>
      </c>
      <c r="N103" s="129">
        <f>(H103-'Launatöflur 1-01-2008'!H114)/'Launatöflur 1-01-2008'!H114</f>
        <v>0.5330973251950515</v>
      </c>
    </row>
    <row r="104" spans="1:14" ht="12.75" hidden="1">
      <c r="A104" s="43" t="s">
        <v>44</v>
      </c>
      <c r="B104" s="43"/>
      <c r="C104" s="43"/>
      <c r="D104" s="36">
        <f aca="true" t="shared" si="33" ref="D104:I104">+D96*$D$14</f>
        <v>2834.4055163760004</v>
      </c>
      <c r="E104" s="36">
        <f t="shared" si="33"/>
        <v>3004.4700000000003</v>
      </c>
      <c r="F104" s="36">
        <f t="shared" si="33"/>
        <v>3117.8430000000003</v>
      </c>
      <c r="G104" s="36">
        <f t="shared" si="33"/>
        <v>3202.8756000000003</v>
      </c>
      <c r="H104" s="36">
        <f t="shared" si="33"/>
        <v>3287.9082000000003</v>
      </c>
      <c r="I104" s="36">
        <f t="shared" si="33"/>
        <v>3344.6004000000003</v>
      </c>
      <c r="J104" s="129">
        <f>(D104-'Launatöflur 1-01-2008'!D115)/'Launatöflur 1-01-2008'!D115</f>
        <v>0.512743682112942</v>
      </c>
      <c r="K104" s="129">
        <f>(E104-'Launatöflur 1-01-2008'!E115)/'Launatöflur 1-01-2008'!E115</f>
        <v>0.5210311055812592</v>
      </c>
      <c r="L104" s="129">
        <f>(F104-'Launatöflur 1-01-2008'!F115)/'Launatöflur 1-01-2008'!F115</f>
        <v>0.5260964998653014</v>
      </c>
      <c r="M104" s="129">
        <f>(G104-'Launatöflur 1-01-2008'!G115)/'Launatöflur 1-01-2008'!G115</f>
        <v>0.5296818390164324</v>
      </c>
      <c r="N104" s="129">
        <f>(H104-'Launatöflur 1-01-2008'!H115)/'Launatöflur 1-01-2008'!H115</f>
        <v>0.5330973251950514</v>
      </c>
    </row>
    <row r="105" spans="1:14" ht="12.75" hidden="1">
      <c r="A105" s="43" t="s">
        <v>46</v>
      </c>
      <c r="B105" s="43"/>
      <c r="C105" s="43"/>
      <c r="D105" s="36">
        <f aca="true" t="shared" si="34" ref="D105:I105">+D96*$D$15</f>
        <v>3903.523386588</v>
      </c>
      <c r="E105" s="36">
        <f t="shared" si="34"/>
        <v>4137.735</v>
      </c>
      <c r="F105" s="36">
        <f t="shared" si="34"/>
        <v>4293.871499999999</v>
      </c>
      <c r="G105" s="36">
        <f t="shared" si="34"/>
        <v>4410.9778</v>
      </c>
      <c r="H105" s="36">
        <f t="shared" si="34"/>
        <v>4528.0841</v>
      </c>
      <c r="I105" s="36">
        <f t="shared" si="34"/>
        <v>4606.160199999999</v>
      </c>
      <c r="J105" s="129">
        <f>(D105-'Launatöflur 1-01-2008'!D116)/'Launatöflur 1-01-2008'!D116</f>
        <v>0.5127436821129419</v>
      </c>
      <c r="K105" s="129">
        <f>(E105-'Launatöflur 1-01-2008'!E116)/'Launatöflur 1-01-2008'!E116</f>
        <v>0.5210311055812593</v>
      </c>
      <c r="L105" s="129">
        <f>(F105-'Launatöflur 1-01-2008'!F116)/'Launatöflur 1-01-2008'!F116</f>
        <v>0.5260964998653012</v>
      </c>
      <c r="M105" s="129">
        <f>(G105-'Launatöflur 1-01-2008'!G116)/'Launatöflur 1-01-2008'!G116</f>
        <v>0.5296818390164323</v>
      </c>
      <c r="N105" s="129">
        <f>(H105-'Launatöflur 1-01-2008'!H116)/'Launatöflur 1-01-2008'!H116</f>
        <v>0.5330973251950514</v>
      </c>
    </row>
    <row r="106" spans="1:14" ht="12.75" hidden="1">
      <c r="A106" s="45" t="s">
        <v>9</v>
      </c>
      <c r="B106" s="45"/>
      <c r="C106" s="45"/>
      <c r="D106" s="157">
        <f aca="true" t="shared" si="35" ref="D106:I106">ROUND(D96*0.009,0)</f>
        <v>2238</v>
      </c>
      <c r="E106" s="157">
        <f t="shared" si="35"/>
        <v>2372</v>
      </c>
      <c r="F106" s="157">
        <f t="shared" si="35"/>
        <v>2461</v>
      </c>
      <c r="G106" s="157">
        <f t="shared" si="35"/>
        <v>2529</v>
      </c>
      <c r="H106" s="157">
        <f t="shared" si="35"/>
        <v>2596</v>
      </c>
      <c r="I106" s="157">
        <f t="shared" si="35"/>
        <v>2640</v>
      </c>
      <c r="J106" s="129">
        <f>(D106-'Launatöflur 1-01-2008'!D117)/'Launatöflur 1-01-2008'!D117</f>
        <v>0.6738967838444279</v>
      </c>
      <c r="K106" s="129">
        <f>(E106-'Launatöflur 1-01-2008'!E117)/'Launatöflur 1-01-2008'!E117</f>
        <v>0.6739590684544813</v>
      </c>
      <c r="L106" s="129">
        <f>(F106-'Launatöflur 1-01-2008'!F117)/'Launatöflur 1-01-2008'!F117</f>
        <v>0.6730115567641061</v>
      </c>
      <c r="M106" s="129">
        <f>(G106-'Launatöflur 1-01-2008'!G117)/'Launatöflur 1-01-2008'!G117</f>
        <v>0.6737260092653872</v>
      </c>
      <c r="N106" s="129">
        <f>(H106-'Launatöflur 1-01-2008'!H117)/'Launatöflur 1-01-2008'!H117</f>
        <v>0.6737588652482269</v>
      </c>
    </row>
    <row r="107" spans="4:14" ht="12.75" hidden="1">
      <c r="D107" s="102">
        <f aca="true" t="shared" si="36" ref="D107:I107">+D104/D103</f>
        <v>1.2636066505613188</v>
      </c>
      <c r="E107" s="102">
        <f t="shared" si="36"/>
        <v>1.2636066505613188</v>
      </c>
      <c r="F107" s="102">
        <f t="shared" si="36"/>
        <v>1.2636066505613188</v>
      </c>
      <c r="G107" s="102">
        <f t="shared" si="36"/>
        <v>1.2636066505613188</v>
      </c>
      <c r="H107" s="102">
        <f t="shared" si="36"/>
        <v>1.2636066505613188</v>
      </c>
      <c r="I107" s="102">
        <f t="shared" si="36"/>
        <v>1.2636066505613188</v>
      </c>
      <c r="J107" s="129"/>
      <c r="K107" s="129"/>
      <c r="L107" s="129"/>
      <c r="M107" s="129"/>
      <c r="N107" s="129"/>
    </row>
    <row r="108" spans="10:14" ht="12.75" hidden="1">
      <c r="J108" s="129"/>
      <c r="K108" s="129"/>
      <c r="L108" s="129"/>
      <c r="M108" s="129"/>
      <c r="N108" s="129"/>
    </row>
    <row r="109" spans="1:14" ht="12.75" hidden="1">
      <c r="A109" s="27" t="s">
        <v>47</v>
      </c>
      <c r="B109" s="68"/>
      <c r="C109" s="37"/>
      <c r="D109" s="160">
        <f aca="true" t="shared" si="37" ref="D109:I110">D88</f>
        <v>318.759054923077</v>
      </c>
      <c r="E109" s="160">
        <f t="shared" si="37"/>
        <v>337.8846153846154</v>
      </c>
      <c r="F109" s="160">
        <f t="shared" si="37"/>
        <v>350.6346153846154</v>
      </c>
      <c r="G109" s="160">
        <f t="shared" si="37"/>
        <v>360.1974358974359</v>
      </c>
      <c r="H109" s="160">
        <f t="shared" si="37"/>
        <v>369.76025641025643</v>
      </c>
      <c r="I109" s="160">
        <f t="shared" si="37"/>
        <v>376.13589743589745</v>
      </c>
      <c r="J109" s="129">
        <f>(D109-'Launatöflur 1-01-2008'!D120)/'Launatöflur 1-01-2008'!D120</f>
        <v>0.42456576375539634</v>
      </c>
      <c r="K109" s="129">
        <f>(E109-'Launatöflur 1-01-2008'!E120)/'Launatöflur 1-01-2008'!E120</f>
        <v>0.42456583613015175</v>
      </c>
      <c r="L109" s="129">
        <f>(F109-'Launatöflur 1-01-2008'!F120)/'Launatöflur 1-01-2008'!F120</f>
        <v>0.4245643619584372</v>
      </c>
      <c r="M109" s="129">
        <f>(G109-'Launatöflur 1-01-2008'!G120)/'Launatöflur 1-01-2008'!G120</f>
        <v>0.4245645924336609</v>
      </c>
      <c r="N109" s="129">
        <f>(H109-'Launatöflur 1-01-2008'!H120)/'Launatöflur 1-01-2008'!H120</f>
        <v>0.42456481098775267</v>
      </c>
    </row>
    <row r="110" spans="1:14" ht="12.75" hidden="1">
      <c r="A110" s="27" t="s">
        <v>48</v>
      </c>
      <c r="B110" s="68"/>
      <c r="C110" s="37"/>
      <c r="D110" s="160">
        <f t="shared" si="37"/>
        <v>566.8811032752001</v>
      </c>
      <c r="E110" s="160">
        <f t="shared" si="37"/>
        <v>600.8940000000001</v>
      </c>
      <c r="F110" s="160">
        <f t="shared" si="37"/>
        <v>623.5686000000001</v>
      </c>
      <c r="G110" s="160">
        <f t="shared" si="37"/>
        <v>640.5751200000001</v>
      </c>
      <c r="H110" s="160">
        <f t="shared" si="37"/>
        <v>657.5816400000001</v>
      </c>
      <c r="I110" s="160">
        <f t="shared" si="37"/>
        <v>668.9200800000001</v>
      </c>
      <c r="J110" s="129">
        <f>(D110-'Launatöflur 1-01-2008'!D121)/'Launatöflur 1-01-2008'!D121</f>
        <v>0.6738647724125905</v>
      </c>
      <c r="K110" s="129">
        <f>(E110-'Launatöflur 1-01-2008'!E121)/'Launatöflur 1-01-2008'!E121</f>
        <v>0.6738648574529281</v>
      </c>
      <c r="L110" s="129">
        <f>(F110-'Launatöflur 1-01-2008'!F121)/'Launatöflur 1-01-2008'!F121</f>
        <v>0.6738631253011635</v>
      </c>
      <c r="M110" s="129">
        <f>(G110-'Launatöflur 1-01-2008'!G121)/'Launatöflur 1-01-2008'!G121</f>
        <v>0.6738633961095515</v>
      </c>
      <c r="N110" s="129">
        <f>(H110-'Launatöflur 1-01-2008'!H121)/'Launatöflur 1-01-2008'!H121</f>
        <v>0.6738636529106091</v>
      </c>
    </row>
    <row r="111" spans="1:14" ht="12.75" hidden="1">
      <c r="A111" s="33" t="s">
        <v>85</v>
      </c>
      <c r="D111" s="37">
        <f aca="true" t="shared" si="38" ref="D111:I111">D104-(D101/156)</f>
        <v>333.06727765153846</v>
      </c>
      <c r="E111" s="37">
        <f t="shared" si="38"/>
        <v>353.083653846154</v>
      </c>
      <c r="F111" s="37">
        <f t="shared" si="38"/>
        <v>366.4656730769234</v>
      </c>
      <c r="G111" s="37">
        <f t="shared" si="38"/>
        <v>376.3585512820514</v>
      </c>
      <c r="H111" s="37">
        <f t="shared" si="38"/>
        <v>386.36681410256415</v>
      </c>
      <c r="I111" s="37">
        <f t="shared" si="38"/>
        <v>393.116705128205</v>
      </c>
      <c r="J111" s="129">
        <f>(D111-'Launatöflur 1-01-2008'!D125)/'Launatöflur 1-01-2008'!D125</f>
        <v>0.40767159416325877</v>
      </c>
      <c r="K111" s="129">
        <f>(E111-'Launatöflur 1-01-2008'!E125)/'Launatöflur 1-01-2008'!E125</f>
        <v>0.4204420850342568</v>
      </c>
      <c r="L111" s="129">
        <f>(F111-'Launatöflur 1-01-2008'!F125)/'Launatöflur 1-01-2008'!F125</f>
        <v>0.42886965346394784</v>
      </c>
      <c r="M111" s="129">
        <f>(G111-'Launatöflur 1-01-2008'!G125)/'Launatöflur 1-01-2008'!G125</f>
        <v>0.4339946492479371</v>
      </c>
      <c r="N111" s="129">
        <f>(H111-'Launatöflur 1-01-2008'!H125)/'Launatöflur 1-01-2008'!H125</f>
        <v>0.43932105927945325</v>
      </c>
    </row>
    <row r="112" ht="12.75" hidden="1"/>
  </sheetData>
  <sheetProtection/>
  <mergeCells count="3">
    <mergeCell ref="B47:C47"/>
    <mergeCell ref="B71:C71"/>
    <mergeCell ref="B72:C72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23">
      <selection activeCell="D50" sqref="D50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122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3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87">
        <v>2013</v>
      </c>
      <c r="L6" s="187">
        <v>2014</v>
      </c>
      <c r="M6" s="177">
        <v>2015</v>
      </c>
    </row>
    <row r="7" spans="1:13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88">
        <v>0.0325</v>
      </c>
      <c r="L7" s="188">
        <f>Hækkanir!L2</f>
        <v>0.08821825176767052</v>
      </c>
      <c r="M7" s="203"/>
    </row>
    <row r="8" spans="1:13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89">
        <f t="shared" si="0"/>
        <v>0.0325</v>
      </c>
      <c r="L8" s="189">
        <f>SUM(L7:L7)</f>
        <v>0.08821825176767052</v>
      </c>
      <c r="M8" s="204"/>
    </row>
    <row r="9" spans="1:13" ht="12.75">
      <c r="A9" s="5" t="s">
        <v>2</v>
      </c>
      <c r="B9" s="6"/>
      <c r="D9" s="6">
        <v>36</v>
      </c>
      <c r="G9" s="108"/>
      <c r="H9" s="6"/>
      <c r="I9" s="175"/>
      <c r="J9" s="175"/>
      <c r="K9" s="198"/>
      <c r="L9" s="198"/>
      <c r="M9" s="191"/>
    </row>
    <row r="10" spans="1:13" ht="12.75">
      <c r="A10" s="5" t="s">
        <v>3</v>
      </c>
      <c r="B10" s="6"/>
      <c r="D10" s="6">
        <v>156</v>
      </c>
      <c r="G10" s="6"/>
      <c r="H10" s="6"/>
      <c r="I10" s="175"/>
      <c r="J10" s="175"/>
      <c r="K10" s="198"/>
      <c r="L10" s="198"/>
      <c r="M10" s="191"/>
    </row>
    <row r="11" spans="1:13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8"/>
      <c r="L11" s="198"/>
      <c r="M11" s="191"/>
    </row>
    <row r="12" spans="1:13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8"/>
      <c r="L12" s="198"/>
      <c r="M12" s="191"/>
    </row>
    <row r="13" spans="1:13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8"/>
      <c r="L13" s="198"/>
      <c r="M13" s="191"/>
    </row>
    <row r="14" spans="1:13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8"/>
      <c r="L14" s="198"/>
      <c r="M14" s="191"/>
    </row>
    <row r="15" spans="1:13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8"/>
      <c r="L15" s="198"/>
      <c r="M15" s="191"/>
    </row>
    <row r="16" spans="1:13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8"/>
      <c r="L16" s="198"/>
      <c r="M16" s="191"/>
    </row>
    <row r="17" spans="1:13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8"/>
      <c r="L17" s="198"/>
      <c r="M17" s="191"/>
    </row>
    <row r="18" spans="1:13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8"/>
      <c r="L18" s="198"/>
      <c r="M18" s="191"/>
    </row>
    <row r="19" spans="1:13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8"/>
      <c r="L19" s="198"/>
      <c r="M19" s="191"/>
    </row>
    <row r="20" spans="1:13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8"/>
      <c r="L20" s="198"/>
      <c r="M20" s="191"/>
    </row>
    <row r="21" spans="1:13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8"/>
      <c r="L21" s="198"/>
      <c r="M21" s="191"/>
    </row>
    <row r="22" spans="1:13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8"/>
      <c r="L22" s="198"/>
      <c r="M22" s="191"/>
    </row>
    <row r="23" spans="1:13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8"/>
      <c r="L23" s="198"/>
      <c r="M23" s="191"/>
    </row>
    <row r="24" spans="1:13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75"/>
      <c r="K24" s="198"/>
      <c r="L24" s="198"/>
      <c r="M24" s="191"/>
    </row>
    <row r="25" spans="1:13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8"/>
      <c r="L25" s="198"/>
      <c r="M25" s="191"/>
    </row>
    <row r="26" spans="1:13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8"/>
      <c r="L26" s="198"/>
      <c r="M26" s="191"/>
    </row>
    <row r="27" spans="1:13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8"/>
      <c r="L27" s="198"/>
      <c r="M27" s="191"/>
    </row>
    <row r="28" spans="1:13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8"/>
      <c r="L28" s="198"/>
      <c r="M28" s="191"/>
    </row>
    <row r="29" spans="1:13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8"/>
      <c r="L29" s="198"/>
      <c r="M29" s="191"/>
    </row>
    <row r="30" spans="1:13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90">
        <v>139700</v>
      </c>
      <c r="L30" s="181">
        <v>170062</v>
      </c>
      <c r="M30" s="181">
        <f>L30*1.065</f>
        <v>181116.03</v>
      </c>
    </row>
    <row r="31" spans="1:13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90">
        <v>139700</v>
      </c>
      <c r="L31" s="181">
        <v>170062</v>
      </c>
      <c r="M31" s="181">
        <f>L31*1.065</f>
        <v>181116.03</v>
      </c>
    </row>
    <row r="32" spans="1:13" ht="12.75">
      <c r="A32" s="5" t="s">
        <v>116</v>
      </c>
      <c r="B32" s="18"/>
      <c r="D32" s="18">
        <v>0.12</v>
      </c>
      <c r="E32" s="21"/>
      <c r="G32" s="18"/>
      <c r="H32" s="18"/>
      <c r="L32" s="3">
        <f>SUM(L30:L31)</f>
        <v>340124</v>
      </c>
      <c r="M32" s="3">
        <f>SUM(M30:M31)</f>
        <v>362232.06</v>
      </c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125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M30</f>
        <v>181116.03</v>
      </c>
      <c r="E43" s="18"/>
      <c r="G43" s="18"/>
      <c r="H43" s="18"/>
    </row>
    <row r="44" spans="1:8" ht="12.75">
      <c r="A44" s="25" t="s">
        <v>86</v>
      </c>
      <c r="B44" s="18"/>
      <c r="D44" s="154">
        <v>0</v>
      </c>
      <c r="E44" s="18"/>
      <c r="G44" s="18"/>
      <c r="H44" s="18"/>
    </row>
    <row r="45" spans="1:8" ht="12.75">
      <c r="A45" s="25" t="s">
        <v>27</v>
      </c>
      <c r="B45" s="18"/>
      <c r="D45" s="154">
        <v>300</v>
      </c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97">
        <f>Hækkanir!M5</f>
        <v>234116.82</v>
      </c>
      <c r="E50" s="158">
        <f>ROUND($D50*(1+E47),0)</f>
        <v>248164</v>
      </c>
      <c r="F50" s="158">
        <f>ROUND($D50*(1+F47),0)</f>
        <v>257529</v>
      </c>
      <c r="G50" s="158">
        <f>ROUND($D50*(1+G47),0)</f>
        <v>264552</v>
      </c>
      <c r="H50" s="158">
        <f>ROUND($D50*(1+H47),0)</f>
        <v>271576</v>
      </c>
      <c r="I50" s="158">
        <f>ROUND($D50*(1+I47),0)</f>
        <v>276258</v>
      </c>
      <c r="J50" s="129">
        <f>(D50-'Launatöflur 1-01-2008'!D51)/'Launatöflur 1-01-2008'!D51</f>
        <v>0.4244290792023935</v>
      </c>
      <c r="K50" s="129">
        <f>(E50-'Launatöflur 1-01-2008'!E51)/'Launatöflur 1-01-2008'!E51</f>
        <v>0.4322335924320531</v>
      </c>
      <c r="L50" s="129">
        <f>(F50-'Launatöflur 1-01-2008'!F51)/'Launatöflur 1-01-2008'!F51</f>
        <v>0.4370065467880991</v>
      </c>
      <c r="M50" s="129">
        <f>(G50-'Launatöflur 1-01-2008'!G51)/'Launatöflur 1-01-2008'!G51</f>
        <v>0.44037952787814083</v>
      </c>
      <c r="N50" s="129">
        <f>(H50-'Launatöflur 1-01-2008'!H51)/'Launatöflur 1-01-2008'!H51</f>
        <v>0.4435980319443688</v>
      </c>
      <c r="O50" s="129">
        <f>(I50-'Launatöflur 1-01-2008'!I51)/'Launatöflur 1-01-2008'!I51</f>
        <v>0.4456568215170091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234116.82</v>
      </c>
      <c r="E53" s="53">
        <f t="shared" si="3"/>
        <v>248164</v>
      </c>
      <c r="F53" s="53">
        <f t="shared" si="3"/>
        <v>257529</v>
      </c>
      <c r="G53" s="53">
        <f t="shared" si="3"/>
        <v>264552</v>
      </c>
      <c r="H53" s="53">
        <f t="shared" si="3"/>
        <v>271576</v>
      </c>
      <c r="I53" s="53">
        <f t="shared" si="3"/>
        <v>276258</v>
      </c>
      <c r="J53" s="129">
        <f>(D53-'Launatöflur 1-01-2008'!D54)/'Launatöflur 1-01-2008'!D54</f>
        <v>0.4244290792023935</v>
      </c>
      <c r="K53" s="129">
        <f>(E53-'Launatöflur 1-01-2008'!E54)/'Launatöflur 1-01-2008'!E54</f>
        <v>0.4322335924320531</v>
      </c>
      <c r="L53" s="129">
        <f>(F53-'Launatöflur 1-01-2008'!F54)/'Launatöflur 1-01-2008'!F54</f>
        <v>0.4370065467880991</v>
      </c>
      <c r="M53" s="129">
        <f>(G53-'Launatöflur 1-01-2008'!G54)/'Launatöflur 1-01-2008'!G54</f>
        <v>0.44037952787814083</v>
      </c>
      <c r="N53" s="129">
        <f>(H53-'Launatöflur 1-01-2008'!H54)/'Launatöflur 1-01-2008'!H54</f>
        <v>0.4435980319443688</v>
      </c>
      <c r="O53" s="129">
        <f>(I53-'Launatöflur 1-01-2008'!I54)/'Launatöflur 1-01-2008'!I54</f>
        <v>0.4456568215170091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46354</v>
      </c>
      <c r="E54" s="55">
        <f t="shared" si="4"/>
        <v>49126</v>
      </c>
      <c r="F54" s="55">
        <f t="shared" si="4"/>
        <v>50996</v>
      </c>
      <c r="G54" s="55">
        <f t="shared" si="4"/>
        <v>52382</v>
      </c>
      <c r="H54" s="55">
        <f t="shared" si="4"/>
        <v>53768</v>
      </c>
      <c r="I54" s="55">
        <f t="shared" si="4"/>
        <v>54692</v>
      </c>
      <c r="J54" s="129">
        <f>(D54-'Launatöflur 1-01-2008'!D55)/'Launatöflur 1-01-2008'!D55</f>
        <v>0.5759162303664922</v>
      </c>
      <c r="K54" s="129">
        <f>(E54-'Launatöflur 1-01-2008'!E55)/'Launatöflur 1-01-2008'!E55</f>
        <v>0.5758645024700071</v>
      </c>
      <c r="L54" s="129">
        <f>(F54-'Launatöflur 1-01-2008'!F55)/'Launatöflur 1-01-2008'!F55</f>
        <v>0.5757987763426241</v>
      </c>
      <c r="M54" s="129">
        <f>(G54-'Launatöflur 1-01-2008'!G55)/'Launatöflur 1-01-2008'!G55</f>
        <v>0.5757776307081403</v>
      </c>
      <c r="N54" s="129">
        <f>(H54-'Launatöflur 1-01-2008'!H55)/'Launatöflur 1-01-2008'!H55</f>
        <v>0.5757575757575758</v>
      </c>
      <c r="O54" s="129">
        <f>(I54-'Launatöflur 1-01-2008'!I55)/'Launatöflur 1-01-2008'!I55</f>
        <v>0.5764109067850349</v>
      </c>
    </row>
    <row r="55" spans="1:15" ht="12.75">
      <c r="A55" s="56"/>
      <c r="B55" s="40"/>
      <c r="C55" s="40"/>
      <c r="D55" s="57">
        <f aca="true" t="shared" si="5" ref="D55:I55">SUM(D53:D54)</f>
        <v>280470.82</v>
      </c>
      <c r="E55" s="57">
        <f t="shared" si="5"/>
        <v>297290</v>
      </c>
      <c r="F55" s="57">
        <f t="shared" si="5"/>
        <v>308525</v>
      </c>
      <c r="G55" s="57">
        <f t="shared" si="5"/>
        <v>316934</v>
      </c>
      <c r="H55" s="57">
        <f t="shared" si="5"/>
        <v>325344</v>
      </c>
      <c r="I55" s="57">
        <f t="shared" si="5"/>
        <v>330950</v>
      </c>
      <c r="J55" s="129">
        <f>(D55-'Launatöflur 1-01-2008'!D56)/'Launatöflur 1-01-2008'!D56</f>
        <v>0.4474243257055891</v>
      </c>
      <c r="K55" s="129">
        <f>(E55-'Launatöflur 1-01-2008'!E56)/'Launatöflur 1-01-2008'!E56</f>
        <v>0.4541346335474819</v>
      </c>
      <c r="L55" s="129">
        <f>(F55-'Launatöflur 1-01-2008'!F56)/'Launatöflur 1-01-2008'!F56</f>
        <v>0.4582359579312659</v>
      </c>
      <c r="M55" s="129">
        <f>(G55-'Launatöflur 1-01-2008'!G56)/'Launatöflur 1-01-2008'!G56</f>
        <v>0.4611296010083125</v>
      </c>
      <c r="N55" s="129">
        <f>(H55-'Launatöflur 1-01-2008'!H56)/'Launatöflur 1-01-2008'!H56</f>
        <v>0.4638887909630149</v>
      </c>
      <c r="O55" s="129">
        <f>(I55-'Launatöflur 1-01-2008'!I56)/'Launatöflur 1-01-2008'!I56</f>
        <v>0.4657480541282522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1500.7488461538462</v>
      </c>
      <c r="E57" s="58">
        <f t="shared" si="6"/>
        <v>1590.7948717948718</v>
      </c>
      <c r="F57" s="58">
        <f t="shared" si="6"/>
        <v>1650.826923076923</v>
      </c>
      <c r="G57" s="58">
        <f t="shared" si="6"/>
        <v>1695.8461538461538</v>
      </c>
      <c r="H57" s="58">
        <f t="shared" si="6"/>
        <v>1740.871794871795</v>
      </c>
      <c r="I57" s="58">
        <f t="shared" si="6"/>
        <v>1770.8846153846155</v>
      </c>
      <c r="J57" s="129">
        <f>(D57-'Launatöflur 1-01-2008'!D58)/'Launatöflur 1-01-2008'!D58</f>
        <v>0.4244290792023935</v>
      </c>
      <c r="K57" s="129">
        <f>(E57-'Launatöflur 1-01-2008'!E58)/'Launatöflur 1-01-2008'!E58</f>
        <v>0.4322335924320533</v>
      </c>
      <c r="L57" s="129">
        <f>(F57-'Launatöflur 1-01-2008'!F58)/'Launatöflur 1-01-2008'!F58</f>
        <v>0.437006546788099</v>
      </c>
      <c r="M57" s="129">
        <f>(G57-'Launatöflur 1-01-2008'!G58)/'Launatöflur 1-01-2008'!G58</f>
        <v>0.4403795278781409</v>
      </c>
      <c r="N57" s="129">
        <f>(H57-'Launatöflur 1-01-2008'!H58)/'Launatöflur 1-01-2008'!H58</f>
        <v>0.443598031944369</v>
      </c>
      <c r="O57" s="129">
        <f>(I57-'Launatöflur 1-01-2008'!I58)/'Launatöflur 1-01-2008'!I58</f>
        <v>0.4456568215170091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2668.931748</v>
      </c>
      <c r="E58" s="36">
        <f t="shared" si="7"/>
        <v>2829.0696000000003</v>
      </c>
      <c r="F58" s="36">
        <f t="shared" si="7"/>
        <v>2935.8306000000002</v>
      </c>
      <c r="G58" s="36">
        <f t="shared" si="7"/>
        <v>3015.8928</v>
      </c>
      <c r="H58" s="36">
        <f t="shared" si="7"/>
        <v>3095.9664000000002</v>
      </c>
      <c r="I58" s="36">
        <f t="shared" si="7"/>
        <v>3149.3412000000003</v>
      </c>
      <c r="J58" s="129">
        <f>(D58-'Launatöflur 1-01-2008'!D59)/'Launatöflur 1-01-2008'!D59</f>
        <v>0.4244290792023934</v>
      </c>
      <c r="K58" s="129">
        <f>(E58-'Launatöflur 1-01-2008'!E59)/'Launatöflur 1-01-2008'!E59</f>
        <v>0.4322335924320532</v>
      </c>
      <c r="L58" s="129">
        <f>(F58-'Launatöflur 1-01-2008'!F59)/'Launatöflur 1-01-2008'!F59</f>
        <v>0.4370065467880992</v>
      </c>
      <c r="M58" s="129">
        <f>(G58-'Launatöflur 1-01-2008'!G59)/'Launatöflur 1-01-2008'!G59</f>
        <v>0.44037952787814094</v>
      </c>
      <c r="N58" s="129">
        <f>(H58-'Launatöflur 1-01-2008'!H59)/'Launatöflur 1-01-2008'!H59</f>
        <v>0.44359803194436886</v>
      </c>
      <c r="O58" s="129">
        <f>(I58-'Launatöflur 1-01-2008'!I59)/'Launatöflur 1-01-2008'!I59</f>
        <v>0.4456568215170093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3675.6340739999996</v>
      </c>
      <c r="E59" s="36">
        <f t="shared" si="8"/>
        <v>3896.1748</v>
      </c>
      <c r="F59" s="36">
        <f t="shared" si="8"/>
        <v>4043.2052999999996</v>
      </c>
      <c r="G59" s="36">
        <f t="shared" si="8"/>
        <v>4153.466399999999</v>
      </c>
      <c r="H59" s="36">
        <f t="shared" si="8"/>
        <v>4263.7432</v>
      </c>
      <c r="I59" s="36">
        <f t="shared" si="8"/>
        <v>4337.250599999999</v>
      </c>
      <c r="J59" s="129">
        <f>(D59-'Launatöflur 1-01-2008'!D60)/'Launatöflur 1-01-2008'!D60</f>
        <v>0.4244290792023933</v>
      </c>
      <c r="K59" s="129">
        <f>(E59-'Launatöflur 1-01-2008'!E60)/'Launatöflur 1-01-2008'!E60</f>
        <v>0.4322335924320532</v>
      </c>
      <c r="L59" s="129">
        <f>(F59-'Launatöflur 1-01-2008'!F60)/'Launatöflur 1-01-2008'!F60</f>
        <v>0.43700654678809914</v>
      </c>
      <c r="M59" s="129">
        <f>(G59-'Launatöflur 1-01-2008'!G60)/'Launatöflur 1-01-2008'!G60</f>
        <v>0.4403795278781408</v>
      </c>
      <c r="N59" s="129">
        <f>(H59-'Launatöflur 1-01-2008'!H60)/'Launatöflur 1-01-2008'!H60</f>
        <v>0.4435980319443689</v>
      </c>
      <c r="O59" s="129">
        <f>(I59-'Launatöflur 1-01-2008'!I60)/'Launatöflur 1-01-2008'!I60</f>
        <v>0.44565682151700897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2107</v>
      </c>
      <c r="E60" s="157">
        <f t="shared" si="9"/>
        <v>2233</v>
      </c>
      <c r="F60" s="157">
        <f t="shared" si="9"/>
        <v>2318</v>
      </c>
      <c r="G60" s="157">
        <f t="shared" si="9"/>
        <v>2381</v>
      </c>
      <c r="H60" s="157">
        <f t="shared" si="9"/>
        <v>2444</v>
      </c>
      <c r="I60" s="157">
        <f t="shared" si="9"/>
        <v>2486</v>
      </c>
      <c r="J60" s="129">
        <f>(D60-'Launatöflur 1-01-2008'!D61)/'Launatöflur 1-01-2008'!D61</f>
        <v>0.5759162303664922</v>
      </c>
      <c r="K60" s="129">
        <f>(E60-'Launatöflur 1-01-2008'!E61)/'Launatöflur 1-01-2008'!E61</f>
        <v>0.5758645024700071</v>
      </c>
      <c r="L60" s="129">
        <f>(F60-'Launatöflur 1-01-2008'!F61)/'Launatöflur 1-01-2008'!F61</f>
        <v>0.5757987763426241</v>
      </c>
      <c r="M60" s="129">
        <f>(G60-'Launatöflur 1-01-2008'!G61)/'Launatöflur 1-01-2008'!G61</f>
        <v>0.5757776307081403</v>
      </c>
      <c r="N60" s="129">
        <f>(H60-'Launatöflur 1-01-2008'!H61)/'Launatöflur 1-01-2008'!H61</f>
        <v>0.5757575757575758</v>
      </c>
      <c r="O60" s="129">
        <f>(I60-'Launatöflur 1-01-2008'!I61)/'Launatöflur 1-01-2008'!I61</f>
        <v>0.5764109067850349</v>
      </c>
    </row>
    <row r="61" spans="1:9" ht="12.75">
      <c r="A61" s="60"/>
      <c r="B61" s="60"/>
      <c r="C61" s="37"/>
      <c r="D61" s="61">
        <f aca="true" t="shared" si="10" ref="D61:I61">D58/D57</f>
        <v>1.7784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1.7784</v>
      </c>
      <c r="H61" s="61">
        <f t="shared" si="10"/>
        <v>1.7784000000000002</v>
      </c>
      <c r="I61" s="61">
        <f t="shared" si="10"/>
        <v>1.7784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300.14976923076927</v>
      </c>
      <c r="E66" s="159">
        <f aca="true" t="shared" si="11" ref="E66:I67">E57*0.2</f>
        <v>318.1589743589744</v>
      </c>
      <c r="F66" s="159">
        <f t="shared" si="11"/>
        <v>330.16538461538465</v>
      </c>
      <c r="G66" s="159">
        <f t="shared" si="11"/>
        <v>339.1692307692308</v>
      </c>
      <c r="H66" s="159">
        <f t="shared" si="11"/>
        <v>348.174358974359</v>
      </c>
      <c r="I66" s="159">
        <f t="shared" si="11"/>
        <v>354.1769230769231</v>
      </c>
      <c r="J66" s="129">
        <f>(D66-'Launatöflur 1-01-2008'!D67)/'Launatöflur 1-01-2008'!D67</f>
        <v>0.3413990242517856</v>
      </c>
      <c r="K66" s="129">
        <f>(E66-'Launatöflur 1-01-2008'!E67)/'Launatöflur 1-01-2008'!E67</f>
        <v>0.34139994747639146</v>
      </c>
      <c r="L66" s="129">
        <f>(F66-'Launatöflur 1-01-2008'!F67)/'Launatöflur 1-01-2008'!F67</f>
        <v>0.34140161820433423</v>
      </c>
      <c r="M66" s="129">
        <f>(G66-'Launatöflur 1-01-2008'!G67)/'Launatöflur 1-01-2008'!G67</f>
        <v>0.34139899078678315</v>
      </c>
      <c r="N66" s="129">
        <f>(H66-'Launatöflur 1-01-2008'!H67)/'Launatöflur 1-01-2008'!H67</f>
        <v>0.34140143859260824</v>
      </c>
      <c r="O66" s="129">
        <f>(I66-'Launatöflur 1-01-2008'!I67)/'Launatöflur 1-01-2008'!I67</f>
        <v>0.341399764246009</v>
      </c>
    </row>
    <row r="67" spans="1:15" ht="12.75">
      <c r="A67" s="27" t="s">
        <v>48</v>
      </c>
      <c r="B67" s="60"/>
      <c r="C67" s="37"/>
      <c r="D67" s="159">
        <f>D58*0.2</f>
        <v>533.7863496</v>
      </c>
      <c r="E67" s="159">
        <f t="shared" si="11"/>
        <v>565.81392</v>
      </c>
      <c r="F67" s="159">
        <f t="shared" si="11"/>
        <v>587.1661200000001</v>
      </c>
      <c r="G67" s="159">
        <f t="shared" si="11"/>
        <v>603.1785600000001</v>
      </c>
      <c r="H67" s="159">
        <f t="shared" si="11"/>
        <v>619.1932800000001</v>
      </c>
      <c r="I67" s="159">
        <f t="shared" si="11"/>
        <v>629.8682400000001</v>
      </c>
      <c r="J67" s="129">
        <f>(D67-'Launatöflur 1-01-2008'!D68)/'Launatöflur 1-01-2008'!D68</f>
        <v>0.5761438534958476</v>
      </c>
      <c r="K67" s="129">
        <f>(E67-'Launatöflur 1-01-2008'!E68)/'Launatöflur 1-01-2008'!E68</f>
        <v>0.5761449382847597</v>
      </c>
      <c r="L67" s="129">
        <f>(F67-'Launatöflur 1-01-2008'!F68)/'Launatöflur 1-01-2008'!F68</f>
        <v>0.5761469013900926</v>
      </c>
      <c r="M67" s="129">
        <f>(G67-'Launatöflur 1-01-2008'!G68)/'Launatöflur 1-01-2008'!G68</f>
        <v>0.57614381417447</v>
      </c>
      <c r="N67" s="129">
        <f>(H67-'Launatöflur 1-01-2008'!H68)/'Launatöflur 1-01-2008'!H68</f>
        <v>0.5761466903463144</v>
      </c>
      <c r="O67" s="129">
        <f>(I67-'Launatöflur 1-01-2008'!I68)/'Launatöflur 1-01-2008'!I68</f>
        <v>0.5761447229890603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871.0418762051281</v>
      </c>
      <c r="E68" s="37">
        <f t="shared" si="12"/>
        <v>923.3644717948721</v>
      </c>
      <c r="F68" s="37">
        <f t="shared" si="12"/>
        <v>958.1062410256413</v>
      </c>
      <c r="G68" s="37">
        <f t="shared" si="12"/>
        <v>984.264594871795</v>
      </c>
      <c r="H68" s="37">
        <f t="shared" si="12"/>
        <v>1010.4279384615388</v>
      </c>
      <c r="I68" s="37">
        <f t="shared" si="12"/>
        <v>1027.8668410256414</v>
      </c>
      <c r="J68" s="129">
        <f>(D68-'Launatöflur 1-01-2008'!D70)/'Launatöflur 1-01-2008'!D70</f>
        <v>0.3792024446544051</v>
      </c>
      <c r="K68" s="129">
        <f>(E68-'Launatöflur 1-01-2008'!E70)/'Launatöflur 1-01-2008'!E70</f>
        <v>0.3890556126856408</v>
      </c>
      <c r="L68" s="129">
        <f>(F68-'Launatöflur 1-01-2008'!F70)/'Launatöflur 1-01-2008'!F70</f>
        <v>0.39508260006053875</v>
      </c>
      <c r="M68" s="129">
        <f>(G68-'Launatöflur 1-01-2008'!G70)/'Launatöflur 1-01-2008'!G70</f>
        <v>0.39935981089489014</v>
      </c>
      <c r="N68" s="129">
        <f>(H68-'Launatöflur 1-01-2008'!H70)/'Launatöflur 1-01-2008'!H70</f>
        <v>0.4034467869966054</v>
      </c>
      <c r="O68" s="129">
        <f>(I68-'Launatöflur 1-01-2008'!I70)/'Launatöflur 1-01-2008'!I70</f>
        <v>0.4058829959408424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28"/>
      <c r="C72" s="28"/>
      <c r="D72" s="29" t="s">
        <v>29</v>
      </c>
      <c r="E72" s="29" t="s">
        <v>30</v>
      </c>
      <c r="F72" s="29" t="s">
        <v>31</v>
      </c>
      <c r="G72" s="29" t="s">
        <v>32</v>
      </c>
      <c r="H72" s="29" t="s">
        <v>33</v>
      </c>
      <c r="I72" s="29" t="s">
        <v>34</v>
      </c>
    </row>
    <row r="73" spans="1:9" ht="12.75">
      <c r="A73" s="25"/>
      <c r="B73" s="324" t="s">
        <v>35</v>
      </c>
      <c r="C73" s="324"/>
      <c r="D73" s="28"/>
      <c r="E73" s="127">
        <f>E47</f>
        <v>0.06</v>
      </c>
      <c r="F73" s="127">
        <f>F47</f>
        <v>0.1</v>
      </c>
      <c r="G73" s="127">
        <f>G47</f>
        <v>0.13</v>
      </c>
      <c r="H73" s="127">
        <f>H47</f>
        <v>0.16</v>
      </c>
      <c r="I73" s="127">
        <f>I47</f>
        <v>0.18</v>
      </c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234116.82</v>
      </c>
      <c r="E76" s="63">
        <f t="shared" si="13"/>
        <v>248164</v>
      </c>
      <c r="F76" s="63">
        <f t="shared" si="13"/>
        <v>257529</v>
      </c>
      <c r="G76" s="63">
        <f t="shared" si="13"/>
        <v>264552</v>
      </c>
      <c r="H76" s="63">
        <f t="shared" si="13"/>
        <v>271576</v>
      </c>
      <c r="I76" s="63">
        <f t="shared" si="13"/>
        <v>276258</v>
      </c>
      <c r="J76" s="129">
        <f>(D76-'Launatöflur 1-01-2008'!D80)/'Launatöflur 1-01-2008'!D80</f>
        <v>0.4244290792023935</v>
      </c>
      <c r="K76" s="129">
        <f>(E76-'Launatöflur 1-01-2008'!E80)/'Launatöflur 1-01-2008'!E80</f>
        <v>0.4322335924320531</v>
      </c>
      <c r="L76" s="129">
        <f>(F76-'Launatöflur 1-01-2008'!F80)/'Launatöflur 1-01-2008'!F80</f>
        <v>0.4370065467880991</v>
      </c>
      <c r="M76" s="129">
        <f>(G76-'Launatöflur 1-01-2008'!G80)/'Launatöflur 1-01-2008'!G80</f>
        <v>0.44037952787814083</v>
      </c>
      <c r="N76" s="129">
        <f>(H76-'Launatöflur 1-01-2008'!H80)/'Launatöflur 1-01-2008'!H80</f>
        <v>0.4435980319443688</v>
      </c>
      <c r="O76" s="129">
        <f>(I76-'Launatöflur 1-01-2008'!I80)/'Launatöflur 1-01-2008'!I80</f>
        <v>0.4456568215170091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56726.505486</v>
      </c>
      <c r="E77" s="36">
        <f t="shared" si="14"/>
        <v>60130.1372</v>
      </c>
      <c r="F77" s="36">
        <f t="shared" si="14"/>
        <v>62399.276699999995</v>
      </c>
      <c r="G77" s="36">
        <f t="shared" si="14"/>
        <v>64100.9496</v>
      </c>
      <c r="H77" s="36">
        <f t="shared" si="14"/>
        <v>65802.8648</v>
      </c>
      <c r="I77" s="36">
        <f t="shared" si="14"/>
        <v>66937.3134</v>
      </c>
      <c r="J77" s="129">
        <f>(D77-'Launatöflur 1-01-2008'!D81)/'Launatöflur 1-01-2008'!D81</f>
        <v>0.9722238050899427</v>
      </c>
      <c r="K77" s="129">
        <f>(E77-'Launatöflur 1-01-2008'!E81)/'Launatöflur 1-01-2008'!E81</f>
        <v>0.983029711121637</v>
      </c>
      <c r="L77" s="129">
        <f>(F77-'Launatöflur 1-01-2008'!F81)/'Launatöflur 1-01-2008'!F81</f>
        <v>0.9896382073528938</v>
      </c>
      <c r="M77" s="129">
        <f>(G77-'Launatöflur 1-01-2008'!G81)/'Launatöflur 1-01-2008'!G81</f>
        <v>0.9943083405992775</v>
      </c>
      <c r="N77" s="129">
        <f>(H77-'Launatöflur 1-01-2008'!H81)/'Launatöflur 1-01-2008'!H81</f>
        <v>0.9987645893721174</v>
      </c>
      <c r="O77" s="129">
        <f>(I77-'Launatöflur 1-01-2008'!I81)/'Launatöflur 1-01-2008'!I81</f>
        <v>1.0016151305918362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290843.325486</v>
      </c>
      <c r="E79" s="53">
        <f t="shared" si="16"/>
        <v>308294.1372</v>
      </c>
      <c r="F79" s="53">
        <f t="shared" si="16"/>
        <v>319928.2767</v>
      </c>
      <c r="G79" s="53">
        <f t="shared" si="16"/>
        <v>328652.9496</v>
      </c>
      <c r="H79" s="53">
        <f t="shared" si="16"/>
        <v>337378.8648</v>
      </c>
      <c r="I79" s="53">
        <f t="shared" si="16"/>
        <v>343195.3134</v>
      </c>
      <c r="J79" s="129">
        <f>(D79-'Launatöflur 1-01-2008'!D83)/'Launatöflur 1-01-2008'!D83</f>
        <v>0.5060155277388368</v>
      </c>
      <c r="K79" s="129">
        <f>(E79-'Launatöflur 1-01-2008'!E83)/'Launatöflur 1-01-2008'!E83</f>
        <v>0.5142670569177358</v>
      </c>
      <c r="L79" s="129">
        <f>(F79-'Launatöflur 1-01-2008'!F83)/'Launatöflur 1-01-2008'!F83</f>
        <v>0.5193133898509407</v>
      </c>
      <c r="M79" s="129">
        <f>(G79-'Launatöflur 1-01-2008'!G83)/'Launatöflur 1-01-2008'!G83</f>
        <v>0.5228795638153313</v>
      </c>
      <c r="N79" s="129">
        <f>(H79-'Launatöflur 1-01-2008'!H83)/'Launatöflur 1-01-2008'!H83</f>
        <v>0.5262824128378634</v>
      </c>
      <c r="O79" s="129">
        <f>(I79-'Launatöflur 1-01-2008'!I83)/'Launatöflur 1-01-2008'!I83</f>
        <v>0.5284591228685791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37926</v>
      </c>
      <c r="E80" s="49">
        <f t="shared" si="17"/>
        <v>40194</v>
      </c>
      <c r="F80" s="49">
        <f t="shared" si="17"/>
        <v>41724</v>
      </c>
      <c r="G80" s="49">
        <f t="shared" si="17"/>
        <v>42858</v>
      </c>
      <c r="H80" s="49">
        <f t="shared" si="17"/>
        <v>43992</v>
      </c>
      <c r="I80" s="49">
        <f t="shared" si="17"/>
        <v>44748</v>
      </c>
      <c r="J80" s="129">
        <f>(D80-'Launatöflur 1-01-2008'!D84)/'Launatöflur 1-01-2008'!D84</f>
        <v>0.4929732708735189</v>
      </c>
      <c r="K80" s="129">
        <f>(E80-'Launatöflur 1-01-2008'!E84)/'Launatöflur 1-01-2008'!E84</f>
        <v>0.4929242654979014</v>
      </c>
      <c r="L80" s="129">
        <f>(F80-'Launatöflur 1-01-2008'!F84)/'Launatöflur 1-01-2008'!F84</f>
        <v>0.4928619986403807</v>
      </c>
      <c r="M80" s="129">
        <f>(G80-'Launatöflur 1-01-2008'!G84)/'Launatöflur 1-01-2008'!G84</f>
        <v>0.4928419659340277</v>
      </c>
      <c r="N80" s="129">
        <f>(H80-'Launatöflur 1-01-2008'!H84)/'Launatöflur 1-01-2008'!H84</f>
        <v>0.49282296650717705</v>
      </c>
      <c r="O80" s="129">
        <f>(I80-'Launatöflur 1-01-2008'!I84)/'Launatöflur 1-01-2008'!I84</f>
        <v>0.4934419116910857</v>
      </c>
    </row>
    <row r="81" spans="1:15" ht="13.5" thickBot="1">
      <c r="A81" s="56"/>
      <c r="B81" s="40"/>
      <c r="C81" s="40"/>
      <c r="D81" s="65">
        <f aca="true" t="shared" si="18" ref="D81:I81">SUM(D79:D80)</f>
        <v>328769.325486</v>
      </c>
      <c r="E81" s="65">
        <f t="shared" si="18"/>
        <v>348488.1372</v>
      </c>
      <c r="F81" s="65">
        <f t="shared" si="18"/>
        <v>361652.2767</v>
      </c>
      <c r="G81" s="65">
        <f t="shared" si="18"/>
        <v>371510.9496</v>
      </c>
      <c r="H81" s="65">
        <f t="shared" si="18"/>
        <v>381370.8648</v>
      </c>
      <c r="I81" s="65">
        <f t="shared" si="18"/>
        <v>387943.3134</v>
      </c>
      <c r="J81" s="129">
        <f>(D81-'Launatöflur 1-01-2008'!D85)/'Launatöflur 1-01-2008'!D85</f>
        <v>0.5044993906110202</v>
      </c>
      <c r="K81" s="129">
        <f>(E81-'Launatöflur 1-01-2008'!E85)/'Launatöflur 1-01-2008'!E85</f>
        <v>0.5117743360992444</v>
      </c>
      <c r="L81" s="129">
        <f>(F81-'Launatöflur 1-01-2008'!F85)/'Launatöflur 1-01-2008'!F85</f>
        <v>0.5162139438441262</v>
      </c>
      <c r="M81" s="129">
        <f>(G81-'Launatöflur 1-01-2008'!G85)/'Launatöflur 1-01-2008'!G85</f>
        <v>0.5193528494188648</v>
      </c>
      <c r="N81" s="129">
        <f>(H81-'Launatöflur 1-01-2008'!H85)/'Launatöflur 1-01-2008'!H85</f>
        <v>0.5223464577119099</v>
      </c>
      <c r="O81" s="129">
        <f>(I81-'Launatöflur 1-01-2008'!I85)/'Launatöflur 1-01-2008'!I85</f>
        <v>0.5243364449044413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1864.380291576923</v>
      </c>
      <c r="E83" s="58">
        <f t="shared" si="19"/>
        <v>1976.2444692307693</v>
      </c>
      <c r="F83" s="58">
        <f t="shared" si="19"/>
        <v>2050.8222865384614</v>
      </c>
      <c r="G83" s="58">
        <f t="shared" si="19"/>
        <v>2106.749676923077</v>
      </c>
      <c r="H83" s="58">
        <f t="shared" si="19"/>
        <v>2162.6850307692307</v>
      </c>
      <c r="I83" s="58">
        <f t="shared" si="19"/>
        <v>2199.9699576923076</v>
      </c>
      <c r="J83" s="129">
        <f>(D83-'Launatöflur 1-01-2008'!D87)/'Launatöflur 1-01-2008'!D87</f>
        <v>0.5060155277388368</v>
      </c>
      <c r="K83" s="129">
        <f>(E83-'Launatöflur 1-01-2008'!E87)/'Launatöflur 1-01-2008'!E87</f>
        <v>0.5142670569177359</v>
      </c>
      <c r="L83" s="129">
        <f>(F83-'Launatöflur 1-01-2008'!F87)/'Launatöflur 1-01-2008'!F87</f>
        <v>0.5193133898509407</v>
      </c>
      <c r="M83" s="129">
        <f>(G83-'Launatöflur 1-01-2008'!G87)/'Launatöflur 1-01-2008'!G87</f>
        <v>0.5228795638153313</v>
      </c>
      <c r="N83" s="129">
        <f>(H83-'Launatöflur 1-01-2008'!H87)/'Launatöflur 1-01-2008'!H87</f>
        <v>0.5262824128378634</v>
      </c>
      <c r="O83" s="129">
        <f>(I83-'Launatöflur 1-01-2008'!I87)/'Launatöflur 1-01-2008'!I87</f>
        <v>0.5284591228685791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2668.931748</v>
      </c>
      <c r="E84" s="36">
        <f t="shared" si="20"/>
        <v>2829.0696000000003</v>
      </c>
      <c r="F84" s="36">
        <f t="shared" si="20"/>
        <v>2935.8306000000002</v>
      </c>
      <c r="G84" s="36">
        <f t="shared" si="20"/>
        <v>3015.8928</v>
      </c>
      <c r="H84" s="36">
        <f t="shared" si="20"/>
        <v>3095.9664000000002</v>
      </c>
      <c r="I84" s="36">
        <f t="shared" si="20"/>
        <v>3149.3412000000003</v>
      </c>
      <c r="J84" s="129">
        <f>(D84-'Launatöflur 1-01-2008'!D88)/'Launatöflur 1-01-2008'!D88</f>
        <v>0.4244290792023934</v>
      </c>
      <c r="K84" s="129">
        <f>(E84-'Launatöflur 1-01-2008'!E88)/'Launatöflur 1-01-2008'!E88</f>
        <v>0.4322335924320532</v>
      </c>
      <c r="L84" s="129">
        <f>(F84-'Launatöflur 1-01-2008'!F88)/'Launatöflur 1-01-2008'!F88</f>
        <v>0.4370065467880992</v>
      </c>
      <c r="M84" s="129">
        <f>(G84-'Launatöflur 1-01-2008'!G88)/'Launatöflur 1-01-2008'!G88</f>
        <v>0.44037952787814094</v>
      </c>
      <c r="N84" s="129">
        <f>(H84-'Launatöflur 1-01-2008'!H88)/'Launatöflur 1-01-2008'!H88</f>
        <v>0.44359803194436886</v>
      </c>
      <c r="O84" s="129">
        <f>(I84-'Launatöflur 1-01-2008'!I88)/'Launatöflur 1-01-2008'!I88</f>
        <v>0.4456568215170093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3675.6340739999996</v>
      </c>
      <c r="E85" s="36">
        <f t="shared" si="21"/>
        <v>3896.1748</v>
      </c>
      <c r="F85" s="36">
        <f t="shared" si="21"/>
        <v>4043.2052999999996</v>
      </c>
      <c r="G85" s="36">
        <f t="shared" si="21"/>
        <v>4153.466399999999</v>
      </c>
      <c r="H85" s="36">
        <f t="shared" si="21"/>
        <v>4263.7432</v>
      </c>
      <c r="I85" s="36">
        <f t="shared" si="21"/>
        <v>4337.250599999999</v>
      </c>
      <c r="J85" s="129">
        <f>(D85-'Launatöflur 1-01-2008'!D89)/'Launatöflur 1-01-2008'!D89</f>
        <v>0.4244290792023933</v>
      </c>
      <c r="K85" s="129">
        <f>(E85-'Launatöflur 1-01-2008'!E89)/'Launatöflur 1-01-2008'!E89</f>
        <v>0.4322335924320532</v>
      </c>
      <c r="L85" s="129">
        <f>(F85-'Launatöflur 1-01-2008'!F89)/'Launatöflur 1-01-2008'!F89</f>
        <v>0.43700654678809914</v>
      </c>
      <c r="M85" s="129">
        <f>(G85-'Launatöflur 1-01-2008'!G89)/'Launatöflur 1-01-2008'!G89</f>
        <v>0.4403795278781408</v>
      </c>
      <c r="N85" s="129">
        <f>(H85-'Launatöflur 1-01-2008'!H89)/'Launatöflur 1-01-2008'!H89</f>
        <v>0.4435980319443689</v>
      </c>
      <c r="O85" s="129">
        <f>(I85-'Launatöflur 1-01-2008'!I89)/'Launatöflur 1-01-2008'!I89</f>
        <v>0.44565682151700897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2107</v>
      </c>
      <c r="E86" s="157">
        <f t="shared" si="22"/>
        <v>2233</v>
      </c>
      <c r="F86" s="157">
        <f t="shared" si="22"/>
        <v>2318</v>
      </c>
      <c r="G86" s="157">
        <f t="shared" si="22"/>
        <v>2381</v>
      </c>
      <c r="H86" s="157">
        <f t="shared" si="22"/>
        <v>2444</v>
      </c>
      <c r="I86" s="157">
        <f t="shared" si="22"/>
        <v>2486</v>
      </c>
      <c r="J86" s="129">
        <f>(D86-'Launatöflur 1-01-2008'!D90)/'Launatöflur 1-01-2008'!D90</f>
        <v>0.5759162303664922</v>
      </c>
      <c r="K86" s="129">
        <f>(E86-'Launatöflur 1-01-2008'!E90)/'Launatöflur 1-01-2008'!E90</f>
        <v>0.5758645024700071</v>
      </c>
      <c r="L86" s="129">
        <f>(F86-'Launatöflur 1-01-2008'!F90)/'Launatöflur 1-01-2008'!F90</f>
        <v>0.5757987763426241</v>
      </c>
      <c r="M86" s="129">
        <f>(G86-'Launatöflur 1-01-2008'!G90)/'Launatöflur 1-01-2008'!G90</f>
        <v>0.5757776307081403</v>
      </c>
      <c r="N86" s="129">
        <f>(H86-'Launatöflur 1-01-2008'!H90)/'Launatöflur 1-01-2008'!H90</f>
        <v>0.5757575757575758</v>
      </c>
      <c r="O86" s="129">
        <f>(I86-'Launatöflur 1-01-2008'!I90)/'Launatöflur 1-01-2008'!I90</f>
        <v>0.5764109067850349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1.4315382757787976</v>
      </c>
      <c r="G87" s="67">
        <f t="shared" si="23"/>
        <v>1.4315382757787973</v>
      </c>
      <c r="H87" s="67">
        <f t="shared" si="23"/>
        <v>1.4315382757787976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300.14976923076927</v>
      </c>
      <c r="E92" s="159">
        <f t="shared" si="24"/>
        <v>318.1589743589744</v>
      </c>
      <c r="F92" s="159">
        <f t="shared" si="24"/>
        <v>330.16538461538465</v>
      </c>
      <c r="G92" s="159">
        <f t="shared" si="24"/>
        <v>339.1692307692308</v>
      </c>
      <c r="H92" s="159">
        <f t="shared" si="24"/>
        <v>348.174358974359</v>
      </c>
      <c r="I92" s="159">
        <f t="shared" si="24"/>
        <v>354.1769230769231</v>
      </c>
      <c r="J92" s="129">
        <f>(D92-'Launatöflur 1-01-2008'!D96)/'Launatöflur 1-01-2008'!D96</f>
        <v>0.3413990242517856</v>
      </c>
      <c r="K92" s="129">
        <f>(E92-'Launatöflur 1-01-2008'!E96)/'Launatöflur 1-01-2008'!E96</f>
        <v>0.34139994747639146</v>
      </c>
      <c r="L92" s="129">
        <f>(F92-'Launatöflur 1-01-2008'!F96)/'Launatöflur 1-01-2008'!F96</f>
        <v>0.34140161820433423</v>
      </c>
      <c r="M92" s="129">
        <f>(G92-'Launatöflur 1-01-2008'!G96)/'Launatöflur 1-01-2008'!G96</f>
        <v>0.34139899078678315</v>
      </c>
      <c r="N92" s="129">
        <f>(H92-'Launatöflur 1-01-2008'!H96)/'Launatöflur 1-01-2008'!H96</f>
        <v>0.34140143859260824</v>
      </c>
      <c r="O92" s="129">
        <f>(I92-'Launatöflur 1-01-2008'!I96)/'Launatöflur 1-01-2008'!I96</f>
        <v>0.341399764246009</v>
      </c>
    </row>
    <row r="93" spans="1:15" ht="12.75">
      <c r="A93" s="27" t="s">
        <v>48</v>
      </c>
      <c r="B93" s="68"/>
      <c r="C93" s="37"/>
      <c r="D93" s="159">
        <f t="shared" si="24"/>
        <v>533.7863496</v>
      </c>
      <c r="E93" s="159">
        <f t="shared" si="24"/>
        <v>565.81392</v>
      </c>
      <c r="F93" s="159">
        <f t="shared" si="24"/>
        <v>587.1661200000001</v>
      </c>
      <c r="G93" s="159">
        <f t="shared" si="24"/>
        <v>603.1785600000001</v>
      </c>
      <c r="H93" s="159">
        <f t="shared" si="24"/>
        <v>619.1932800000001</v>
      </c>
      <c r="I93" s="159">
        <f t="shared" si="24"/>
        <v>629.8682400000001</v>
      </c>
      <c r="J93" s="129">
        <f>(D93-'Launatöflur 1-01-2008'!D97)/'Launatöflur 1-01-2008'!D97</f>
        <v>0.5761438534958476</v>
      </c>
      <c r="K93" s="129">
        <f>(E93-'Launatöflur 1-01-2008'!E97)/'Launatöflur 1-01-2008'!E97</f>
        <v>0.5761449382847597</v>
      </c>
      <c r="L93" s="129">
        <f>(F93-'Launatöflur 1-01-2008'!F97)/'Launatöflur 1-01-2008'!F97</f>
        <v>0.5761469013900926</v>
      </c>
      <c r="M93" s="129">
        <f>(G93-'Launatöflur 1-01-2008'!G97)/'Launatöflur 1-01-2008'!G97</f>
        <v>0.57614381417447</v>
      </c>
      <c r="N93" s="129">
        <f>(H93-'Launatöflur 1-01-2008'!H97)/'Launatöflur 1-01-2008'!H97</f>
        <v>0.5761466903463144</v>
      </c>
      <c r="O93" s="129">
        <f>(I93-'Launatöflur 1-01-2008'!I97)/'Launatöflur 1-01-2008'!I97</f>
        <v>0.5761447229890603</v>
      </c>
    </row>
    <row r="94" spans="1:15" ht="12.75">
      <c r="A94" s="33" t="s">
        <v>84</v>
      </c>
      <c r="D94" s="37">
        <f aca="true" t="shared" si="25" ref="D94:I94">D84-(D81/156)</f>
        <v>561.4360718076923</v>
      </c>
      <c r="E94" s="37">
        <f t="shared" si="25"/>
        <v>595.171284615385</v>
      </c>
      <c r="F94" s="37">
        <f t="shared" si="25"/>
        <v>617.5467750000003</v>
      </c>
      <c r="G94" s="37">
        <f t="shared" si="25"/>
        <v>634.412353846154</v>
      </c>
      <c r="H94" s="37">
        <f t="shared" si="25"/>
        <v>651.2813692307695</v>
      </c>
      <c r="I94" s="37">
        <f t="shared" si="25"/>
        <v>662.5250884615389</v>
      </c>
      <c r="J94" s="129">
        <f>(D94-'Launatöflur 1-01-2008'!D100)/'Launatöflur 1-01-2008'!D100</f>
        <v>0.18724468286824827</v>
      </c>
      <c r="K94" s="129">
        <f>(E94-'Launatöflur 1-01-2008'!E100)/'Launatöflur 1-01-2008'!E100</f>
        <v>0.1960392268536902</v>
      </c>
      <c r="L94" s="129">
        <f>(F94-'Launatöflur 1-01-2008'!F100)/'Launatöflur 1-01-2008'!F100</f>
        <v>0.20139896774293325</v>
      </c>
      <c r="M94" s="129">
        <f>(G94-'Launatöflur 1-01-2008'!G100)/'Launatöflur 1-01-2008'!G100</f>
        <v>0.2052195928347429</v>
      </c>
      <c r="N94" s="129">
        <f>(H94-'Launatöflur 1-01-2008'!H100)/'Launatöflur 1-01-2008'!H100</f>
        <v>0.20887123073949287</v>
      </c>
      <c r="O94" s="129">
        <f>(I94-'Launatöflur 1-01-2008'!I100)/'Launatöflur 1-01-2008'!I100</f>
        <v>0.21102998760641983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234116.82</v>
      </c>
      <c r="E100" s="63">
        <f t="shared" si="26"/>
        <v>248164</v>
      </c>
      <c r="F100" s="63">
        <f t="shared" si="26"/>
        <v>257529</v>
      </c>
      <c r="G100" s="63">
        <f t="shared" si="26"/>
        <v>264552</v>
      </c>
      <c r="H100" s="63">
        <f t="shared" si="26"/>
        <v>271576</v>
      </c>
      <c r="I100" s="63">
        <f t="shared" si="26"/>
        <v>276258</v>
      </c>
      <c r="J100" s="129">
        <f>(D100-'Launatöflur 1-01-2008'!D107)/'Launatöflur 1-01-2008'!D107</f>
        <v>0.4244290792023935</v>
      </c>
      <c r="K100" s="129">
        <f>(E100-'Launatöflur 1-01-2008'!E107)/'Launatöflur 1-01-2008'!E107</f>
        <v>0.4322335924320531</v>
      </c>
      <c r="L100" s="129">
        <f>(F100-'Launatöflur 1-01-2008'!F107)/'Launatöflur 1-01-2008'!F107</f>
        <v>0.4370065467880991</v>
      </c>
      <c r="M100" s="129">
        <f>(G100-'Launatöflur 1-01-2008'!G107)/'Launatöflur 1-01-2008'!G107</f>
        <v>0.44037952787814083</v>
      </c>
      <c r="N100" s="129">
        <f>(H100-'Launatöflur 1-01-2008'!H107)/'Launatöflur 1-01-2008'!H107</f>
        <v>0.4435980319443688</v>
      </c>
      <c r="O100" s="129">
        <f>(I100-'Launatöflur 1-01-2008'!I107)/'Launatöflur 1-01-2008'!I107</f>
        <v>0.4456568215170091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95379.192468</v>
      </c>
      <c r="E101" s="36">
        <f t="shared" si="27"/>
        <v>101102.01359999999</v>
      </c>
      <c r="F101" s="36">
        <f t="shared" si="27"/>
        <v>104917.3146</v>
      </c>
      <c r="G101" s="36">
        <f t="shared" si="27"/>
        <v>107778.48479999999</v>
      </c>
      <c r="H101" s="36">
        <f t="shared" si="27"/>
        <v>110640.0624</v>
      </c>
      <c r="I101" s="36">
        <f t="shared" si="27"/>
        <v>112547.5092</v>
      </c>
      <c r="J101" s="129">
        <f>(D101-'Launatöflur 1-01-2008'!D108)/'Launatöflur 1-01-2008'!D108</f>
        <v>0.42442907920239337</v>
      </c>
      <c r="K101" s="129">
        <f>(E101-'Launatöflur 1-01-2008'!E108)/'Launatöflur 1-01-2008'!E108</f>
        <v>0.43223359243205317</v>
      </c>
      <c r="L101" s="129">
        <f>(F101-'Launatöflur 1-01-2008'!F108)/'Launatöflur 1-01-2008'!F108</f>
        <v>0.43700654678809914</v>
      </c>
      <c r="M101" s="129">
        <f>(G101-'Launatöflur 1-01-2008'!G108)/'Launatöflur 1-01-2008'!G108</f>
        <v>0.44037952787814066</v>
      </c>
      <c r="N101" s="129">
        <f>(H101-'Launatöflur 1-01-2008'!H108)/'Launatöflur 1-01-2008'!H108</f>
        <v>0.4435980319443688</v>
      </c>
      <c r="O101" s="129">
        <f>(I101-'Launatöflur 1-01-2008'!I108)/'Launatöflur 1-01-2008'!I108</f>
        <v>0.44565682151700914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329496.012468</v>
      </c>
      <c r="E103" s="53">
        <f t="shared" si="29"/>
        <v>349266.0136</v>
      </c>
      <c r="F103" s="53">
        <f t="shared" si="29"/>
        <v>362446.3146</v>
      </c>
      <c r="G103" s="53">
        <f t="shared" si="29"/>
        <v>372330.4848</v>
      </c>
      <c r="H103" s="53">
        <f t="shared" si="29"/>
        <v>382216.0624</v>
      </c>
      <c r="I103" s="53">
        <f t="shared" si="29"/>
        <v>388805.5092</v>
      </c>
      <c r="J103" s="129">
        <f>(D103-'Launatöflur 1-01-2008'!D110)/'Launatöflur 1-01-2008'!D110</f>
        <v>0.42442907920239337</v>
      </c>
      <c r="K103" s="129">
        <f>(E103-'Launatöflur 1-01-2008'!E110)/'Launatöflur 1-01-2008'!E110</f>
        <v>0.4322335924320532</v>
      </c>
      <c r="L103" s="129">
        <f>(F103-'Launatöflur 1-01-2008'!F110)/'Launatöflur 1-01-2008'!F110</f>
        <v>0.43700654678809914</v>
      </c>
      <c r="M103" s="129">
        <f>(G103-'Launatöflur 1-01-2008'!G110)/'Launatöflur 1-01-2008'!G110</f>
        <v>0.4403795278781408</v>
      </c>
      <c r="N103" s="129">
        <f>(H103-'Launatöflur 1-01-2008'!H110)/'Launatöflur 1-01-2008'!H110</f>
        <v>0.443598031944369</v>
      </c>
      <c r="O103" s="129">
        <f>(I103-'Launatöflur 1-01-2008'!I110)/'Launatöflur 1-01-2008'!I110</f>
        <v>0.44565682151700897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37926</v>
      </c>
      <c r="E104" s="55">
        <f t="shared" si="30"/>
        <v>40194</v>
      </c>
      <c r="F104" s="55">
        <f t="shared" si="30"/>
        <v>41724</v>
      </c>
      <c r="G104" s="55">
        <f t="shared" si="30"/>
        <v>42858</v>
      </c>
      <c r="H104" s="55">
        <f t="shared" si="30"/>
        <v>43992</v>
      </c>
      <c r="I104" s="55">
        <f t="shared" si="30"/>
        <v>44748</v>
      </c>
      <c r="J104" s="129">
        <f>(D104-'Launatöflur 1-01-2008'!D111)/'Launatöflur 1-01-2008'!D111</f>
        <v>0.5759162303664922</v>
      </c>
      <c r="K104" s="129">
        <f>(E104-'Launatöflur 1-01-2008'!E111)/'Launatöflur 1-01-2008'!E111</f>
        <v>0.5758645024700071</v>
      </c>
      <c r="L104" s="129">
        <f>(F104-'Launatöflur 1-01-2008'!F111)/'Launatöflur 1-01-2008'!F111</f>
        <v>0.5757987763426241</v>
      </c>
      <c r="M104" s="129">
        <f>(G104-'Launatöflur 1-01-2008'!G111)/'Launatöflur 1-01-2008'!G111</f>
        <v>0.5757776307081403</v>
      </c>
      <c r="N104" s="129">
        <f>(H104-'Launatöflur 1-01-2008'!H111)/'Launatöflur 1-01-2008'!H111</f>
        <v>0.5757575757575758</v>
      </c>
      <c r="O104" s="129">
        <f>(I104-'Launatöflur 1-01-2008'!I111)/'Launatöflur 1-01-2008'!I111</f>
        <v>0.5764109067850349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367422.012468</v>
      </c>
      <c r="E105" s="65">
        <f t="shared" si="31"/>
        <v>389460.0136</v>
      </c>
      <c r="F105" s="65">
        <f t="shared" si="31"/>
        <v>404170.3146</v>
      </c>
      <c r="G105" s="65">
        <f t="shared" si="31"/>
        <v>415188.4848</v>
      </c>
      <c r="H105" s="65">
        <f t="shared" si="31"/>
        <v>426208.0624</v>
      </c>
      <c r="I105" s="65">
        <f t="shared" si="31"/>
        <v>433553.5092</v>
      </c>
      <c r="J105" s="129">
        <f>(D105-'Launatöflur 1-01-2008'!D112)/'Launatöflur 1-01-2008'!D112</f>
        <v>0.43870440778312364</v>
      </c>
      <c r="K105" s="129">
        <f>(E105-'Launatöflur 1-01-2008'!E112)/'Launatöflur 1-01-2008'!E112</f>
        <v>0.44583380725211474</v>
      </c>
      <c r="L105" s="129">
        <f>(F105-'Launatöflur 1-01-2008'!F112)/'Launatöflur 1-01-2008'!F112</f>
        <v>0.4501925012899797</v>
      </c>
      <c r="M105" s="129">
        <f>(G105-'Launatöflur 1-01-2008'!G112)/'Launatöflur 1-01-2008'!G112</f>
        <v>0.45326945297468396</v>
      </c>
      <c r="N105" s="129">
        <f>(H105-'Launatöflur 1-01-2008'!H112)/'Launatöflur 1-01-2008'!H112</f>
        <v>0.45620421053473104</v>
      </c>
      <c r="O105" s="129">
        <f>(I105-'Launatöflur 1-01-2008'!I112)/'Launatöflur 1-01-2008'!I112</f>
        <v>0.4581397333713218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2112.153926076923</v>
      </c>
      <c r="E107" s="58">
        <f t="shared" si="32"/>
        <v>2238.8847025641026</v>
      </c>
      <c r="F107" s="58">
        <f t="shared" si="32"/>
        <v>2323.3738115384613</v>
      </c>
      <c r="G107" s="58">
        <f t="shared" si="32"/>
        <v>2386.733876923077</v>
      </c>
      <c r="H107" s="58">
        <f t="shared" si="32"/>
        <v>2450.102964102564</v>
      </c>
      <c r="I107" s="58">
        <f t="shared" si="32"/>
        <v>2492.3430076923073</v>
      </c>
      <c r="J107" s="129">
        <f>(D107-'Launatöflur 1-01-2008'!D114)/'Launatöflur 1-01-2008'!D114</f>
        <v>0.4244290792023934</v>
      </c>
      <c r="K107" s="129">
        <f>(E107-'Launatöflur 1-01-2008'!E114)/'Launatöflur 1-01-2008'!E114</f>
        <v>0.43223359243205317</v>
      </c>
      <c r="L107" s="129">
        <f>(F107-'Launatöflur 1-01-2008'!F114)/'Launatöflur 1-01-2008'!F114</f>
        <v>0.437006546788099</v>
      </c>
      <c r="M107" s="129">
        <f>(G107-'Launatöflur 1-01-2008'!G114)/'Launatöflur 1-01-2008'!G114</f>
        <v>0.4403795278781408</v>
      </c>
      <c r="N107" s="129">
        <f>(H107-'Launatöflur 1-01-2008'!H114)/'Launatöflur 1-01-2008'!H114</f>
        <v>0.4435980319443689</v>
      </c>
      <c r="O107" s="129">
        <f>(I107-'Launatöflur 1-01-2008'!I114)/'Launatöflur 1-01-2008'!I114</f>
        <v>0.44565682151700897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2668.931748</v>
      </c>
      <c r="E108" s="36">
        <f t="shared" si="33"/>
        <v>2829.0696000000003</v>
      </c>
      <c r="F108" s="36">
        <f t="shared" si="33"/>
        <v>2935.8306000000002</v>
      </c>
      <c r="G108" s="36">
        <f t="shared" si="33"/>
        <v>3015.8928</v>
      </c>
      <c r="H108" s="36">
        <f t="shared" si="33"/>
        <v>3095.9664000000002</v>
      </c>
      <c r="I108" s="36">
        <f t="shared" si="33"/>
        <v>3149.3412000000003</v>
      </c>
      <c r="J108" s="129">
        <f>(D108-'Launatöflur 1-01-2008'!D115)/'Launatöflur 1-01-2008'!D115</f>
        <v>0.4244290792023934</v>
      </c>
      <c r="K108" s="129">
        <f>(E108-'Launatöflur 1-01-2008'!E115)/'Launatöflur 1-01-2008'!E115</f>
        <v>0.4322335924320532</v>
      </c>
      <c r="L108" s="129">
        <f>(F108-'Launatöflur 1-01-2008'!F115)/'Launatöflur 1-01-2008'!F115</f>
        <v>0.4370065467880992</v>
      </c>
      <c r="M108" s="129">
        <f>(G108-'Launatöflur 1-01-2008'!G115)/'Launatöflur 1-01-2008'!G115</f>
        <v>0.44037952787814094</v>
      </c>
      <c r="N108" s="129">
        <f>(H108-'Launatöflur 1-01-2008'!H115)/'Launatöflur 1-01-2008'!H115</f>
        <v>0.44359803194436886</v>
      </c>
      <c r="O108" s="129">
        <f>(I108-'Launatöflur 1-01-2008'!I115)/'Launatöflur 1-01-2008'!I115</f>
        <v>0.4456568215170093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3675.6340739999996</v>
      </c>
      <c r="E109" s="36">
        <f t="shared" si="34"/>
        <v>3896.1748</v>
      </c>
      <c r="F109" s="36">
        <f t="shared" si="34"/>
        <v>4043.2052999999996</v>
      </c>
      <c r="G109" s="36">
        <f t="shared" si="34"/>
        <v>4153.466399999999</v>
      </c>
      <c r="H109" s="36">
        <f t="shared" si="34"/>
        <v>4263.7432</v>
      </c>
      <c r="I109" s="36">
        <f t="shared" si="34"/>
        <v>4337.250599999999</v>
      </c>
      <c r="J109" s="129">
        <f>(D109-'Launatöflur 1-01-2008'!D116)/'Launatöflur 1-01-2008'!D116</f>
        <v>0.4244290792023933</v>
      </c>
      <c r="K109" s="129">
        <f>(E109-'Launatöflur 1-01-2008'!E116)/'Launatöflur 1-01-2008'!E116</f>
        <v>0.4322335924320532</v>
      </c>
      <c r="L109" s="129">
        <f>(F109-'Launatöflur 1-01-2008'!F116)/'Launatöflur 1-01-2008'!F116</f>
        <v>0.43700654678809914</v>
      </c>
      <c r="M109" s="129">
        <f>(G109-'Launatöflur 1-01-2008'!G116)/'Launatöflur 1-01-2008'!G116</f>
        <v>0.4403795278781408</v>
      </c>
      <c r="N109" s="129">
        <f>(H109-'Launatöflur 1-01-2008'!H116)/'Launatöflur 1-01-2008'!H116</f>
        <v>0.4435980319443689</v>
      </c>
      <c r="O109" s="129">
        <f>(I109-'Launatöflur 1-01-2008'!I116)/'Launatöflur 1-01-2008'!I116</f>
        <v>0.44565682151700897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2107</v>
      </c>
      <c r="E110" s="157">
        <f t="shared" si="35"/>
        <v>2233</v>
      </c>
      <c r="F110" s="157">
        <f t="shared" si="35"/>
        <v>2318</v>
      </c>
      <c r="G110" s="157">
        <f t="shared" si="35"/>
        <v>2381</v>
      </c>
      <c r="H110" s="157">
        <f t="shared" si="35"/>
        <v>2444</v>
      </c>
      <c r="I110" s="157">
        <f t="shared" si="35"/>
        <v>2486</v>
      </c>
      <c r="J110" s="129">
        <f>(D110-'Launatöflur 1-01-2008'!D117)/'Launatöflur 1-01-2008'!D117</f>
        <v>0.5759162303664922</v>
      </c>
      <c r="K110" s="129">
        <f>(E110-'Launatöflur 1-01-2008'!E117)/'Launatöflur 1-01-2008'!E117</f>
        <v>0.5758645024700071</v>
      </c>
      <c r="L110" s="129">
        <f>(F110-'Launatöflur 1-01-2008'!F117)/'Launatöflur 1-01-2008'!F117</f>
        <v>0.5757987763426241</v>
      </c>
      <c r="M110" s="129">
        <f>(G110-'Launatöflur 1-01-2008'!G117)/'Launatöflur 1-01-2008'!G117</f>
        <v>0.5757776307081403</v>
      </c>
      <c r="N110" s="129">
        <f>(H110-'Launatöflur 1-01-2008'!H117)/'Launatöflur 1-01-2008'!H117</f>
        <v>0.5757575757575758</v>
      </c>
      <c r="O110" s="129">
        <f>(I110-'Launatöflur 1-01-2008'!I117)/'Launatöflur 1-01-2008'!I117</f>
        <v>0.5764109067850349</v>
      </c>
    </row>
    <row r="111" spans="4:15" ht="12.75" hidden="1">
      <c r="D111" s="102">
        <f aca="true" t="shared" si="36" ref="D111:I111">+D108/D107</f>
        <v>1.2636066505613186</v>
      </c>
      <c r="E111" s="102">
        <f t="shared" si="36"/>
        <v>1.2636066505613188</v>
      </c>
      <c r="F111" s="102">
        <f t="shared" si="36"/>
        <v>1.263606650561319</v>
      </c>
      <c r="G111" s="102">
        <f t="shared" si="36"/>
        <v>1.2636066505613188</v>
      </c>
      <c r="H111" s="102">
        <f t="shared" si="36"/>
        <v>1.263606650561319</v>
      </c>
      <c r="I111" s="102">
        <f t="shared" si="36"/>
        <v>1.263606650561319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300.14976923076927</v>
      </c>
      <c r="E113" s="160">
        <f t="shared" si="37"/>
        <v>318.1589743589744</v>
      </c>
      <c r="F113" s="160">
        <f t="shared" si="37"/>
        <v>330.16538461538465</v>
      </c>
      <c r="G113" s="160">
        <f t="shared" si="37"/>
        <v>339.1692307692308</v>
      </c>
      <c r="H113" s="160">
        <f t="shared" si="37"/>
        <v>348.174358974359</v>
      </c>
      <c r="I113" s="160">
        <f t="shared" si="37"/>
        <v>354.1769230769231</v>
      </c>
      <c r="J113" s="129">
        <f>(D113-'Launatöflur 1-01-2008'!D120)/'Launatöflur 1-01-2008'!D120</f>
        <v>0.3413990242517856</v>
      </c>
      <c r="K113" s="129">
        <f>(E113-'Launatöflur 1-01-2008'!E120)/'Launatöflur 1-01-2008'!E120</f>
        <v>0.34139994747639146</v>
      </c>
      <c r="L113" s="129">
        <f>(F113-'Launatöflur 1-01-2008'!F120)/'Launatöflur 1-01-2008'!F120</f>
        <v>0.34140161820433423</v>
      </c>
      <c r="M113" s="129">
        <f>(G113-'Launatöflur 1-01-2008'!G120)/'Launatöflur 1-01-2008'!G120</f>
        <v>0.34139899078678315</v>
      </c>
      <c r="N113" s="129">
        <f>(H113-'Launatöflur 1-01-2008'!H120)/'Launatöflur 1-01-2008'!H120</f>
        <v>0.34140143859260824</v>
      </c>
      <c r="O113" s="129">
        <f>(I113-'Launatöflur 1-01-2008'!I120)/'Launatöflur 1-01-2008'!I120</f>
        <v>0.341399764246009</v>
      </c>
    </row>
    <row r="114" spans="1:15" ht="12.75" hidden="1">
      <c r="A114" s="27" t="s">
        <v>48</v>
      </c>
      <c r="B114" s="68"/>
      <c r="C114" s="37"/>
      <c r="D114" s="160">
        <f t="shared" si="37"/>
        <v>533.7863496</v>
      </c>
      <c r="E114" s="160">
        <f t="shared" si="37"/>
        <v>565.81392</v>
      </c>
      <c r="F114" s="160">
        <f t="shared" si="37"/>
        <v>587.1661200000001</v>
      </c>
      <c r="G114" s="160">
        <f t="shared" si="37"/>
        <v>603.1785600000001</v>
      </c>
      <c r="H114" s="160">
        <f t="shared" si="37"/>
        <v>619.1932800000001</v>
      </c>
      <c r="I114" s="160">
        <f t="shared" si="37"/>
        <v>629.8682400000001</v>
      </c>
      <c r="J114" s="129">
        <f>(D114-'Launatöflur 1-01-2008'!D121)/'Launatöflur 1-01-2008'!D121</f>
        <v>0.5761438534958476</v>
      </c>
      <c r="K114" s="129">
        <f>(E114-'Launatöflur 1-01-2008'!E121)/'Launatöflur 1-01-2008'!E121</f>
        <v>0.5761449382847597</v>
      </c>
      <c r="L114" s="129">
        <f>(F114-'Launatöflur 1-01-2008'!F121)/'Launatöflur 1-01-2008'!F121</f>
        <v>0.5761469013900926</v>
      </c>
      <c r="M114" s="129">
        <f>(G114-'Launatöflur 1-01-2008'!G121)/'Launatöflur 1-01-2008'!G121</f>
        <v>0.57614381417447</v>
      </c>
      <c r="N114" s="129">
        <f>(H114-'Launatöflur 1-01-2008'!H121)/'Launatöflur 1-01-2008'!H121</f>
        <v>0.5761466903463144</v>
      </c>
      <c r="O114" s="129">
        <f>(I114-'Launatöflur 1-01-2008'!I121)/'Launatöflur 1-01-2008'!I121</f>
        <v>0.5761447229890603</v>
      </c>
    </row>
    <row r="115" spans="1:15" ht="12.75" hidden="1">
      <c r="A115" s="33" t="s">
        <v>85</v>
      </c>
      <c r="D115" s="37">
        <f aca="true" t="shared" si="38" ref="D115:I115">D108-(D105/156)</f>
        <v>313.66243730769247</v>
      </c>
      <c r="E115" s="37">
        <f t="shared" si="38"/>
        <v>332.5310512820515</v>
      </c>
      <c r="F115" s="37">
        <f t="shared" si="38"/>
        <v>344.9952500000004</v>
      </c>
      <c r="G115" s="37">
        <f t="shared" si="38"/>
        <v>354.42815384615415</v>
      </c>
      <c r="H115" s="37">
        <f t="shared" si="38"/>
        <v>363.8634358974364</v>
      </c>
      <c r="I115" s="37">
        <f t="shared" si="38"/>
        <v>370.1520384615387</v>
      </c>
      <c r="J115" s="129">
        <f>(D115-'Launatöflur 1-01-2008'!D125)/'Launatöflur 1-01-2008'!D125</f>
        <v>0.32565920695455985</v>
      </c>
      <c r="K115" s="129">
        <f>(E115-'Launatöflur 1-01-2008'!E125)/'Launatöflur 1-01-2008'!E125</f>
        <v>0.3377597480837208</v>
      </c>
      <c r="L115" s="129">
        <f>(F115-'Launatöflur 1-01-2008'!F125)/'Launatöflur 1-01-2008'!F125</f>
        <v>0.34515530247422305</v>
      </c>
      <c r="M115" s="129">
        <f>(G115-'Launatöflur 1-01-2008'!G125)/'Launatöflur 1-01-2008'!G125</f>
        <v>0.350435839512299</v>
      </c>
      <c r="N115" s="129">
        <f>(H115-'Launatöflur 1-01-2008'!H125)/'Launatöflur 1-01-2008'!H125</f>
        <v>0.35548987871907367</v>
      </c>
      <c r="O115" s="129">
        <f>(I115-'Launatöflur 1-01-2008'!I125)/'Launatöflur 1-01-2008'!I125</f>
        <v>0.3583465562868308</v>
      </c>
    </row>
    <row r="116" ht="12.75" hidden="1"/>
    <row r="119" ht="12.75">
      <c r="O119">
        <f>16*5+12*2</f>
        <v>104</v>
      </c>
    </row>
    <row r="120" ht="12.75">
      <c r="O120">
        <f>O119*52</f>
        <v>5408</v>
      </c>
    </row>
    <row r="121" ht="12.75">
      <c r="O121">
        <f>O120*I92</f>
        <v>1915388.8000000003</v>
      </c>
    </row>
    <row r="122" ht="12.75">
      <c r="O122">
        <f>O121/12</f>
        <v>159615.73333333337</v>
      </c>
    </row>
  </sheetData>
  <sheetProtection/>
  <mergeCells count="2">
    <mergeCell ref="B47:C47"/>
    <mergeCell ref="B73:C7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2"/>
  <sheetViews>
    <sheetView zoomScalePageLayoutView="0" workbookViewId="0" topLeftCell="A1">
      <selection activeCell="M30" sqref="M30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122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3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87">
        <v>2013</v>
      </c>
      <c r="L6" s="177">
        <v>2014</v>
      </c>
      <c r="M6" s="187">
        <v>2015</v>
      </c>
    </row>
    <row r="7" spans="1:12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88">
        <v>0.0325</v>
      </c>
      <c r="L7" s="178">
        <f>Hækkanir!L2</f>
        <v>0.08821825176767052</v>
      </c>
    </row>
    <row r="8" spans="1:12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89">
        <f t="shared" si="0"/>
        <v>0.0325</v>
      </c>
      <c r="L8" s="179">
        <f>SUM(L7:L7)</f>
        <v>0.08821825176767052</v>
      </c>
    </row>
    <row r="9" spans="1:12" ht="12.75">
      <c r="A9" s="5" t="s">
        <v>2</v>
      </c>
      <c r="B9" s="6"/>
      <c r="D9" s="6">
        <v>36</v>
      </c>
      <c r="G9" s="108"/>
      <c r="H9" s="6"/>
      <c r="I9" s="175"/>
      <c r="J9" s="175"/>
      <c r="K9" s="198"/>
      <c r="L9" s="191"/>
    </row>
    <row r="10" spans="1:12" ht="12.75">
      <c r="A10" s="5" t="s">
        <v>3</v>
      </c>
      <c r="B10" s="6"/>
      <c r="D10" s="6">
        <v>156</v>
      </c>
      <c r="G10" s="6"/>
      <c r="H10" s="6"/>
      <c r="I10" s="175"/>
      <c r="J10" s="175"/>
      <c r="K10" s="198"/>
      <c r="L10" s="191"/>
    </row>
    <row r="11" spans="1:12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8"/>
      <c r="L11" s="191"/>
    </row>
    <row r="12" spans="1:12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8"/>
      <c r="L12" s="191"/>
    </row>
    <row r="13" spans="1:12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8"/>
      <c r="L13" s="191"/>
    </row>
    <row r="14" spans="1:12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8"/>
      <c r="L14" s="191"/>
    </row>
    <row r="15" spans="1:12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8"/>
      <c r="L15" s="191"/>
    </row>
    <row r="16" spans="1:12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8"/>
      <c r="L16" s="191"/>
    </row>
    <row r="17" spans="1:12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8"/>
      <c r="L17" s="191"/>
    </row>
    <row r="18" spans="1:12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8"/>
      <c r="L18" s="191"/>
    </row>
    <row r="19" spans="1:12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8"/>
      <c r="L19" s="191"/>
    </row>
    <row r="20" spans="1:12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8"/>
      <c r="L20" s="191"/>
    </row>
    <row r="21" spans="1:12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8"/>
      <c r="L21" s="191"/>
    </row>
    <row r="22" spans="1:12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8"/>
      <c r="L22" s="191"/>
    </row>
    <row r="23" spans="1:12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8"/>
      <c r="L23" s="191"/>
    </row>
    <row r="24" spans="1:12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75"/>
      <c r="K24" s="198"/>
      <c r="L24" s="191"/>
    </row>
    <row r="25" spans="1:12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8"/>
      <c r="L25" s="191"/>
    </row>
    <row r="26" spans="1:12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8"/>
      <c r="L26" s="191"/>
    </row>
    <row r="27" spans="1:12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8"/>
      <c r="L27" s="191"/>
    </row>
    <row r="28" spans="1:12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8"/>
      <c r="L28" s="191"/>
    </row>
    <row r="29" spans="1:12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8"/>
      <c r="L29" s="191"/>
    </row>
    <row r="30" spans="1:13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90">
        <v>139700</v>
      </c>
      <c r="L30" s="181">
        <f>D43</f>
        <v>160436</v>
      </c>
      <c r="M30" s="190">
        <v>170062</v>
      </c>
    </row>
    <row r="31" spans="1:13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90">
        <v>139700</v>
      </c>
      <c r="L31" s="181">
        <f>D43</f>
        <v>160436</v>
      </c>
      <c r="M31" s="190">
        <v>170062</v>
      </c>
    </row>
    <row r="32" spans="1:13" ht="12.75">
      <c r="A32" s="5" t="s">
        <v>116</v>
      </c>
      <c r="B32" s="18"/>
      <c r="D32" s="18">
        <v>0.12</v>
      </c>
      <c r="E32" s="21"/>
      <c r="G32" s="18"/>
      <c r="H32" s="18"/>
      <c r="L32" s="3">
        <f>SUM(L30:L31)</f>
        <v>320872</v>
      </c>
      <c r="M32" s="3">
        <f>SUM(M30:M31)</f>
        <v>340124</v>
      </c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123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v>160436</v>
      </c>
      <c r="E43" s="18"/>
      <c r="G43" s="18"/>
      <c r="H43" s="18"/>
    </row>
    <row r="44" spans="1:8" ht="12.75">
      <c r="A44" s="25" t="s">
        <v>86</v>
      </c>
      <c r="B44" s="18"/>
      <c r="D44" s="154">
        <v>0</v>
      </c>
      <c r="E44" s="18"/>
      <c r="G44" s="18"/>
      <c r="H44" s="18"/>
    </row>
    <row r="45" spans="1:8" ht="12.75">
      <c r="A45" s="25" t="s">
        <v>27</v>
      </c>
      <c r="B45" s="18"/>
      <c r="D45" s="154">
        <v>300</v>
      </c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97">
        <f>Hækkanir!L5</f>
        <v>219828.00000000003</v>
      </c>
      <c r="E50" s="158">
        <f>ROUND($D50*(1+E47),0)</f>
        <v>233018</v>
      </c>
      <c r="F50" s="158">
        <f>ROUND($D50*(1+F47),0)</f>
        <v>241811</v>
      </c>
      <c r="G50" s="158">
        <f>ROUND($D50*(1+G47),0)</f>
        <v>248406</v>
      </c>
      <c r="H50" s="158">
        <f>ROUND($D50*(1+H47),0)</f>
        <v>255000</v>
      </c>
      <c r="I50" s="158">
        <f>ROUND($D50*(1+I47),0)</f>
        <v>259397</v>
      </c>
      <c r="J50" s="129">
        <f>(D50-'Launatöflur 1-01-2008'!D51)/'Launatöflur 1-01-2008'!D51</f>
        <v>0.33749209314778744</v>
      </c>
      <c r="K50" s="129">
        <f>(E50-'Launatöflur 1-01-2008'!E51)/'Launatöflur 1-01-2008'!E51</f>
        <v>0.34482119582748566</v>
      </c>
      <c r="L50" s="129">
        <f>(F50-'Launatöflur 1-01-2008'!F51)/'Launatöflur 1-01-2008'!F51</f>
        <v>0.34930042863280264</v>
      </c>
      <c r="M50" s="129">
        <f>(G50-'Launatöflur 1-01-2008'!G51)/'Launatöflur 1-01-2008'!G51</f>
        <v>0.35247103405794494</v>
      </c>
      <c r="N50" s="129">
        <f>(H50-'Launatöflur 1-01-2008'!H51)/'Launatöflur 1-01-2008'!H51</f>
        <v>0.35548611860331564</v>
      </c>
      <c r="O50" s="129">
        <f>(I50-'Launatöflur 1-01-2008'!I51)/'Launatöflur 1-01-2008'!I51</f>
        <v>0.3574232874018041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219828.00000000003</v>
      </c>
      <c r="E53" s="53">
        <f t="shared" si="3"/>
        <v>233018</v>
      </c>
      <c r="F53" s="53">
        <f t="shared" si="3"/>
        <v>241811</v>
      </c>
      <c r="G53" s="53">
        <f t="shared" si="3"/>
        <v>248406</v>
      </c>
      <c r="H53" s="53">
        <f t="shared" si="3"/>
        <v>255000</v>
      </c>
      <c r="I53" s="53">
        <f t="shared" si="3"/>
        <v>259397</v>
      </c>
      <c r="J53" s="129">
        <f>(D53-'Launatöflur 1-01-2008'!D54)/'Launatöflur 1-01-2008'!D54</f>
        <v>0.33749209314778744</v>
      </c>
      <c r="K53" s="129">
        <f>(E53-'Launatöflur 1-01-2008'!E54)/'Launatöflur 1-01-2008'!E54</f>
        <v>0.34482119582748566</v>
      </c>
      <c r="L53" s="129">
        <f>(F53-'Launatöflur 1-01-2008'!F54)/'Launatöflur 1-01-2008'!F54</f>
        <v>0.34930042863280264</v>
      </c>
      <c r="M53" s="129">
        <f>(G53-'Launatöflur 1-01-2008'!G54)/'Launatöflur 1-01-2008'!G54</f>
        <v>0.35247103405794494</v>
      </c>
      <c r="N53" s="129">
        <f>(H53-'Launatöflur 1-01-2008'!H54)/'Launatöflur 1-01-2008'!H54</f>
        <v>0.35548611860331564</v>
      </c>
      <c r="O53" s="129">
        <f>(I53-'Launatöflur 1-01-2008'!I54)/'Launatöflur 1-01-2008'!I54</f>
        <v>0.3574232874018041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43516</v>
      </c>
      <c r="E54" s="55">
        <f t="shared" si="4"/>
        <v>46134</v>
      </c>
      <c r="F54" s="55">
        <f t="shared" si="4"/>
        <v>47872</v>
      </c>
      <c r="G54" s="55">
        <f t="shared" si="4"/>
        <v>49192</v>
      </c>
      <c r="H54" s="55">
        <f t="shared" si="4"/>
        <v>50490</v>
      </c>
      <c r="I54" s="55">
        <f t="shared" si="4"/>
        <v>51370</v>
      </c>
      <c r="J54" s="129">
        <f>(D54-'Launatöflur 1-01-2008'!D55)/'Launatöflur 1-01-2008'!D55</f>
        <v>0.47943156320119673</v>
      </c>
      <c r="K54" s="129">
        <f>(E54-'Launatöflur 1-01-2008'!E55)/'Launatöflur 1-01-2008'!E55</f>
        <v>0.4798870853916726</v>
      </c>
      <c r="L54" s="129">
        <f>(F54-'Launatöflur 1-01-2008'!F55)/'Launatöflur 1-01-2008'!F55</f>
        <v>0.47926580557443915</v>
      </c>
      <c r="M54" s="129">
        <f>(G54-'Launatöflur 1-01-2008'!G55)/'Launatöflur 1-01-2008'!G55</f>
        <v>0.4798146922567836</v>
      </c>
      <c r="N54" s="129">
        <f>(H54-'Launatöflur 1-01-2008'!H55)/'Launatöflur 1-01-2008'!H55</f>
        <v>0.4796905222437137</v>
      </c>
      <c r="O54" s="129">
        <f>(I54-'Launatöflur 1-01-2008'!I55)/'Launatöflur 1-01-2008'!I55</f>
        <v>0.4806594800253646</v>
      </c>
    </row>
    <row r="55" spans="1:15" ht="12.75">
      <c r="A55" s="56"/>
      <c r="B55" s="40"/>
      <c r="C55" s="40"/>
      <c r="D55" s="57">
        <f aca="true" t="shared" si="5" ref="D55:I55">SUM(D53:D54)</f>
        <v>263344</v>
      </c>
      <c r="E55" s="57">
        <f t="shared" si="5"/>
        <v>279152</v>
      </c>
      <c r="F55" s="57">
        <f t="shared" si="5"/>
        <v>289683</v>
      </c>
      <c r="G55" s="57">
        <f t="shared" si="5"/>
        <v>297598</v>
      </c>
      <c r="H55" s="57">
        <f t="shared" si="5"/>
        <v>305490</v>
      </c>
      <c r="I55" s="57">
        <f t="shared" si="5"/>
        <v>310767</v>
      </c>
      <c r="J55" s="129">
        <f>(D55-'Launatöflur 1-01-2008'!D56)/'Launatöflur 1-01-2008'!D56</f>
        <v>0.3590380333633732</v>
      </c>
      <c r="K55" s="129">
        <f>(E55-'Launatöflur 1-01-2008'!E56)/'Launatöflur 1-01-2008'!E56</f>
        <v>0.3654162306974559</v>
      </c>
      <c r="L55" s="129">
        <f>(F55-'Launatöflur 1-01-2008'!F56)/'Launatöflur 1-01-2008'!F56</f>
        <v>0.3691797001909178</v>
      </c>
      <c r="M55" s="129">
        <f>(G55-'Launatöflur 1-01-2008'!G56)/'Launatöflur 1-01-2008'!G56</f>
        <v>0.37198674487707784</v>
      </c>
      <c r="N55" s="129">
        <f>(H55-'Launatöflur 1-01-2008'!H56)/'Launatöflur 1-01-2008'!H56</f>
        <v>0.3745555066369486</v>
      </c>
      <c r="O55" s="129">
        <f>(I55-'Launatöflur 1-01-2008'!I56)/'Launatöflur 1-01-2008'!I56</f>
        <v>0.37635934593526077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1409.1538461538464</v>
      </c>
      <c r="E57" s="58">
        <f t="shared" si="6"/>
        <v>1493.7051282051282</v>
      </c>
      <c r="F57" s="58">
        <f t="shared" si="6"/>
        <v>1550.070512820513</v>
      </c>
      <c r="G57" s="58">
        <f t="shared" si="6"/>
        <v>1592.3461538461538</v>
      </c>
      <c r="H57" s="58">
        <f t="shared" si="6"/>
        <v>1634.6153846153845</v>
      </c>
      <c r="I57" s="58">
        <f t="shared" si="6"/>
        <v>1662.801282051282</v>
      </c>
      <c r="J57" s="129">
        <f>(D57-'Launatöflur 1-01-2008'!D58)/'Launatöflur 1-01-2008'!D58</f>
        <v>0.3374920931477875</v>
      </c>
      <c r="K57" s="129">
        <f>(E57-'Launatöflur 1-01-2008'!E58)/'Launatöflur 1-01-2008'!E58</f>
        <v>0.34482119582748577</v>
      </c>
      <c r="L57" s="129">
        <f>(F57-'Launatöflur 1-01-2008'!F58)/'Launatöflur 1-01-2008'!F58</f>
        <v>0.3493004286328027</v>
      </c>
      <c r="M57" s="129">
        <f>(G57-'Launatöflur 1-01-2008'!G58)/'Launatöflur 1-01-2008'!G58</f>
        <v>0.352471034057945</v>
      </c>
      <c r="N57" s="129">
        <f>(H57-'Launatöflur 1-01-2008'!H58)/'Launatöflur 1-01-2008'!H58</f>
        <v>0.3554861186033157</v>
      </c>
      <c r="O57" s="129">
        <f>(I57-'Launatöflur 1-01-2008'!I58)/'Launatöflur 1-01-2008'!I58</f>
        <v>0.357423287401804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2506.0392000000006</v>
      </c>
      <c r="E58" s="36">
        <f t="shared" si="7"/>
        <v>2656.4052</v>
      </c>
      <c r="F58" s="36">
        <f t="shared" si="7"/>
        <v>2756.6454</v>
      </c>
      <c r="G58" s="36">
        <f t="shared" si="7"/>
        <v>2831.8284000000003</v>
      </c>
      <c r="H58" s="36">
        <f t="shared" si="7"/>
        <v>2907</v>
      </c>
      <c r="I58" s="36">
        <f t="shared" si="7"/>
        <v>2957.1258000000003</v>
      </c>
      <c r="J58" s="129">
        <f>(D58-'Launatöflur 1-01-2008'!D59)/'Launatöflur 1-01-2008'!D59</f>
        <v>0.33749209314778755</v>
      </c>
      <c r="K58" s="129">
        <f>(E58-'Launatöflur 1-01-2008'!E59)/'Launatöflur 1-01-2008'!E59</f>
        <v>0.3448211958274857</v>
      </c>
      <c r="L58" s="129">
        <f>(F58-'Launatöflur 1-01-2008'!F59)/'Launatöflur 1-01-2008'!F59</f>
        <v>0.3493004286328026</v>
      </c>
      <c r="M58" s="129">
        <f>(G58-'Launatöflur 1-01-2008'!G59)/'Launatöflur 1-01-2008'!G59</f>
        <v>0.35247103405794517</v>
      </c>
      <c r="N58" s="129">
        <f>(H58-'Launatöflur 1-01-2008'!H59)/'Launatöflur 1-01-2008'!H59</f>
        <v>0.3554861186033156</v>
      </c>
      <c r="O58" s="129">
        <f>(I58-'Launatöflur 1-01-2008'!I59)/'Launatöflur 1-01-2008'!I59</f>
        <v>0.3574232874018043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3451.2996000000003</v>
      </c>
      <c r="E59" s="36">
        <f t="shared" si="8"/>
        <v>3658.3826</v>
      </c>
      <c r="F59" s="36">
        <f t="shared" si="8"/>
        <v>3796.4327</v>
      </c>
      <c r="G59" s="36">
        <f t="shared" si="8"/>
        <v>3899.9741999999997</v>
      </c>
      <c r="H59" s="36">
        <f t="shared" si="8"/>
        <v>4003.4999999999995</v>
      </c>
      <c r="I59" s="36">
        <f t="shared" si="8"/>
        <v>4072.5328999999997</v>
      </c>
      <c r="J59" s="129">
        <f>(D59-'Launatöflur 1-01-2008'!D60)/'Launatöflur 1-01-2008'!D60</f>
        <v>0.3374920931477874</v>
      </c>
      <c r="K59" s="129">
        <f>(E59-'Launatöflur 1-01-2008'!E60)/'Launatöflur 1-01-2008'!E60</f>
        <v>0.3448211958274858</v>
      </c>
      <c r="L59" s="129">
        <f>(F59-'Launatöflur 1-01-2008'!F60)/'Launatöflur 1-01-2008'!F60</f>
        <v>0.3493004286328027</v>
      </c>
      <c r="M59" s="129">
        <f>(G59-'Launatöflur 1-01-2008'!G60)/'Launatöflur 1-01-2008'!G60</f>
        <v>0.352471034057945</v>
      </c>
      <c r="N59" s="129">
        <f>(H59-'Launatöflur 1-01-2008'!H60)/'Launatöflur 1-01-2008'!H60</f>
        <v>0.35548611860331564</v>
      </c>
      <c r="O59" s="129">
        <f>(I59-'Launatöflur 1-01-2008'!I60)/'Launatöflur 1-01-2008'!I60</f>
        <v>0.3574232874018041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1978</v>
      </c>
      <c r="E60" s="157">
        <f t="shared" si="9"/>
        <v>2097</v>
      </c>
      <c r="F60" s="157">
        <f t="shared" si="9"/>
        <v>2176</v>
      </c>
      <c r="G60" s="157">
        <f t="shared" si="9"/>
        <v>2236</v>
      </c>
      <c r="H60" s="157">
        <f t="shared" si="9"/>
        <v>2295</v>
      </c>
      <c r="I60" s="157">
        <f t="shared" si="9"/>
        <v>2335</v>
      </c>
      <c r="J60" s="129">
        <f>(D60-'Launatöflur 1-01-2008'!D61)/'Launatöflur 1-01-2008'!D61</f>
        <v>0.47943156320119673</v>
      </c>
      <c r="K60" s="129">
        <f>(E60-'Launatöflur 1-01-2008'!E61)/'Launatöflur 1-01-2008'!E61</f>
        <v>0.4798870853916726</v>
      </c>
      <c r="L60" s="129">
        <f>(F60-'Launatöflur 1-01-2008'!F61)/'Launatöflur 1-01-2008'!F61</f>
        <v>0.47926580557443915</v>
      </c>
      <c r="M60" s="129">
        <f>(G60-'Launatöflur 1-01-2008'!G61)/'Launatöflur 1-01-2008'!G61</f>
        <v>0.4798146922567836</v>
      </c>
      <c r="N60" s="129">
        <f>(H60-'Launatöflur 1-01-2008'!H61)/'Launatöflur 1-01-2008'!H61</f>
        <v>0.4796905222437137</v>
      </c>
      <c r="O60" s="129">
        <f>(I60-'Launatöflur 1-01-2008'!I61)/'Launatöflur 1-01-2008'!I61</f>
        <v>0.4806594800253646</v>
      </c>
    </row>
    <row r="61" spans="1:9" ht="12.75">
      <c r="A61" s="60"/>
      <c r="B61" s="60"/>
      <c r="C61" s="37"/>
      <c r="D61" s="61">
        <f aca="true" t="shared" si="10" ref="D61:I61">D58/D57</f>
        <v>1.7784000000000002</v>
      </c>
      <c r="E61" s="61">
        <f t="shared" si="10"/>
        <v>1.7784000000000002</v>
      </c>
      <c r="F61" s="61">
        <f t="shared" si="10"/>
        <v>1.7783999999999998</v>
      </c>
      <c r="G61" s="61">
        <f t="shared" si="10"/>
        <v>1.7784000000000002</v>
      </c>
      <c r="H61" s="61">
        <f t="shared" si="10"/>
        <v>1.7784000000000002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281.8307692307693</v>
      </c>
      <c r="E66" s="159">
        <f aca="true" t="shared" si="11" ref="E66:I67">E57*0.2</f>
        <v>298.74102564102566</v>
      </c>
      <c r="F66" s="159">
        <f t="shared" si="11"/>
        <v>310.0141025641026</v>
      </c>
      <c r="G66" s="159">
        <f t="shared" si="11"/>
        <v>318.46923076923076</v>
      </c>
      <c r="H66" s="159">
        <f t="shared" si="11"/>
        <v>326.9230769230769</v>
      </c>
      <c r="I66" s="159">
        <f t="shared" si="11"/>
        <v>332.56025641025644</v>
      </c>
      <c r="J66" s="129">
        <f>(D66-'Launatöflur 1-01-2008'!D67)/'Launatöflur 1-01-2008'!D67</f>
        <v>0.2595296002364186</v>
      </c>
      <c r="K66" s="129">
        <f>(E66-'Launatöflur 1-01-2008'!E67)/'Launatöflur 1-01-2008'!E67</f>
        <v>0.2595313299312301</v>
      </c>
      <c r="L66" s="129">
        <f>(F66-'Launatöflur 1-01-2008'!F67)/'Launatöflur 1-01-2008'!F67</f>
        <v>0.25953064198442993</v>
      </c>
      <c r="M66" s="129">
        <f>(G66-'Launatöflur 1-01-2008'!G67)/'Launatöflur 1-01-2008'!G67</f>
        <v>0.25953142560019055</v>
      </c>
      <c r="N66" s="129">
        <f>(H66-'Launatöflur 1-01-2008'!H67)/'Launatöflur 1-01-2008'!H67</f>
        <v>0.2595272293616338</v>
      </c>
      <c r="O66" s="129">
        <f>(I66-'Launatöflur 1-01-2008'!I67)/'Launatöflur 1-01-2008'!I67</f>
        <v>0.2595294060122132</v>
      </c>
    </row>
    <row r="67" spans="1:15" ht="12.75">
      <c r="A67" s="27" t="s">
        <v>48</v>
      </c>
      <c r="B67" s="60"/>
      <c r="C67" s="37"/>
      <c r="D67" s="159">
        <f>D58*0.2</f>
        <v>501.20784000000015</v>
      </c>
      <c r="E67" s="159">
        <f t="shared" si="11"/>
        <v>531.2810400000001</v>
      </c>
      <c r="F67" s="159">
        <f t="shared" si="11"/>
        <v>551.32908</v>
      </c>
      <c r="G67" s="159">
        <f t="shared" si="11"/>
        <v>566.3656800000001</v>
      </c>
      <c r="H67" s="159">
        <f t="shared" si="11"/>
        <v>581.4</v>
      </c>
      <c r="I67" s="159">
        <f t="shared" si="11"/>
        <v>591.4251600000001</v>
      </c>
      <c r="J67" s="129">
        <f>(D67-'Launatöflur 1-01-2008'!D68)/'Launatöflur 1-01-2008'!D68</f>
        <v>0.47994728027779165</v>
      </c>
      <c r="K67" s="129">
        <f>(E67-'Launatöflur 1-01-2008'!E68)/'Launatöflur 1-01-2008'!E68</f>
        <v>0.47994931266919516</v>
      </c>
      <c r="L67" s="129">
        <f>(F67-'Launatöflur 1-01-2008'!F68)/'Launatöflur 1-01-2008'!F68</f>
        <v>0.47994850433170483</v>
      </c>
      <c r="M67" s="129">
        <f>(G67-'Launatöflur 1-01-2008'!G68)/'Launatöflur 1-01-2008'!G68</f>
        <v>0.47994942508022403</v>
      </c>
      <c r="N67" s="129">
        <f>(H67-'Launatöflur 1-01-2008'!H68)/'Launatöflur 1-01-2008'!H68</f>
        <v>0.4799444944999194</v>
      </c>
      <c r="O67" s="129">
        <f>(I67-'Launatöflur 1-01-2008'!I68)/'Launatöflur 1-01-2008'!I68</f>
        <v>0.47994705206435023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817.9366358974364</v>
      </c>
      <c r="E68" s="37">
        <f t="shared" si="12"/>
        <v>866.9693025641027</v>
      </c>
      <c r="F68" s="37">
        <f t="shared" si="12"/>
        <v>899.7030923076923</v>
      </c>
      <c r="G68" s="37">
        <f t="shared" si="12"/>
        <v>924.1489128205133</v>
      </c>
      <c r="H68" s="37">
        <f t="shared" si="12"/>
        <v>948.7307692307693</v>
      </c>
      <c r="I68" s="37">
        <f t="shared" si="12"/>
        <v>965.0296461538464</v>
      </c>
      <c r="J68" s="129">
        <f>(D68-'Launatöflur 1-01-2008'!D70)/'Launatöflur 1-01-2008'!D70</f>
        <v>0.29511592797001146</v>
      </c>
      <c r="K68" s="129">
        <f>(E68-'Launatöflur 1-01-2008'!E70)/'Launatöflur 1-01-2008'!E70</f>
        <v>0.30421801199684223</v>
      </c>
      <c r="L68" s="129">
        <f>(F68-'Launatöflur 1-01-2008'!F70)/'Launatöflur 1-01-2008'!F70</f>
        <v>0.31004274427383777</v>
      </c>
      <c r="M68" s="129">
        <f>(G68-'Launatöflur 1-01-2008'!G70)/'Launatöflur 1-01-2008'!G70</f>
        <v>0.3138914623376036</v>
      </c>
      <c r="N68" s="129">
        <f>(H68-'Launatöflur 1-01-2008'!H70)/'Launatöflur 1-01-2008'!H70</f>
        <v>0.317751715999709</v>
      </c>
      <c r="O68" s="129">
        <f>(I68-'Launatöflur 1-01-2008'!I70)/'Launatöflur 1-01-2008'!I70</f>
        <v>0.31993631466184796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219828.00000000003</v>
      </c>
      <c r="E76" s="63">
        <f t="shared" si="13"/>
        <v>233018</v>
      </c>
      <c r="F76" s="63">
        <f t="shared" si="13"/>
        <v>241811</v>
      </c>
      <c r="G76" s="63">
        <f t="shared" si="13"/>
        <v>248406</v>
      </c>
      <c r="H76" s="63">
        <f t="shared" si="13"/>
        <v>255000</v>
      </c>
      <c r="I76" s="63">
        <f t="shared" si="13"/>
        <v>259397</v>
      </c>
      <c r="J76" s="129">
        <f>(D76-'Launatöflur 1-01-2008'!D80)/'Launatöflur 1-01-2008'!D80</f>
        <v>0.33749209314778744</v>
      </c>
      <c r="K76" s="129">
        <f>(E76-'Launatöflur 1-01-2008'!E80)/'Launatöflur 1-01-2008'!E80</f>
        <v>0.34482119582748566</v>
      </c>
      <c r="L76" s="129">
        <f>(F76-'Launatöflur 1-01-2008'!F80)/'Launatöflur 1-01-2008'!F80</f>
        <v>0.34930042863280264</v>
      </c>
      <c r="M76" s="129">
        <f>(G76-'Launatöflur 1-01-2008'!G80)/'Launatöflur 1-01-2008'!G80</f>
        <v>0.35247103405794494</v>
      </c>
      <c r="N76" s="129">
        <f>(H76-'Launatöflur 1-01-2008'!H80)/'Launatöflur 1-01-2008'!H80</f>
        <v>0.35548611860331564</v>
      </c>
      <c r="O76" s="129">
        <f>(I76-'Launatöflur 1-01-2008'!I80)/'Launatöflur 1-01-2008'!I80</f>
        <v>0.3574232874018041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53264.324400000005</v>
      </c>
      <c r="E77" s="36">
        <f t="shared" si="14"/>
        <v>56460.261399999996</v>
      </c>
      <c r="F77" s="36">
        <f t="shared" si="14"/>
        <v>58590.8053</v>
      </c>
      <c r="G77" s="36">
        <f t="shared" si="14"/>
        <v>60188.773799999995</v>
      </c>
      <c r="H77" s="36">
        <f t="shared" si="14"/>
        <v>61786.5</v>
      </c>
      <c r="I77" s="36">
        <f t="shared" si="14"/>
        <v>62851.893099999994</v>
      </c>
      <c r="J77" s="129">
        <f>(D77-'Launatöflur 1-01-2008'!D81)/'Launatöflur 1-01-2008'!D81</f>
        <v>0.8518533381126223</v>
      </c>
      <c r="K77" s="129">
        <f>(E77-'Launatöflur 1-01-2008'!E81)/'Launatöflur 1-01-2008'!E81</f>
        <v>0.8620010042799987</v>
      </c>
      <c r="L77" s="129">
        <f>(F77-'Launatöflur 1-01-2008'!F81)/'Launatöflur 1-01-2008'!F81</f>
        <v>0.8682028220441605</v>
      </c>
      <c r="M77" s="129">
        <f>(G77-'Launatöflur 1-01-2008'!G81)/'Launatöflur 1-01-2008'!G81</f>
        <v>0.8725927517270862</v>
      </c>
      <c r="N77" s="129">
        <f>(H77-'Launatöflur 1-01-2008'!H81)/'Launatöflur 1-01-2008'!H81</f>
        <v>0.8767673516433336</v>
      </c>
      <c r="O77" s="129">
        <f>(I77-'Launatöflur 1-01-2008'!I81)/'Launatöflur 1-01-2008'!I81</f>
        <v>0.8794495002140409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273092.32440000004</v>
      </c>
      <c r="E79" s="53">
        <f t="shared" si="16"/>
        <v>289478.2614</v>
      </c>
      <c r="F79" s="53">
        <f t="shared" si="16"/>
        <v>300401.8053</v>
      </c>
      <c r="G79" s="53">
        <f t="shared" si="16"/>
        <v>308594.77379999997</v>
      </c>
      <c r="H79" s="53">
        <f t="shared" si="16"/>
        <v>316786.5</v>
      </c>
      <c r="I79" s="53">
        <f t="shared" si="16"/>
        <v>322248.8931</v>
      </c>
      <c r="J79" s="129">
        <f>(D79-'Launatöflur 1-01-2008'!D83)/'Launatöflur 1-01-2008'!D83</f>
        <v>0.4140990870787203</v>
      </c>
      <c r="K79" s="129">
        <f>(E79-'Launatöflur 1-01-2008'!E83)/'Launatöflur 1-01-2008'!E83</f>
        <v>0.4218479758097749</v>
      </c>
      <c r="L79" s="129">
        <f>(F79-'Launatöflur 1-01-2008'!F83)/'Launatöflur 1-01-2008'!F83</f>
        <v>0.42658376382172825</v>
      </c>
      <c r="M79" s="129">
        <f>(G79-'Launatöflur 1-01-2008'!G83)/'Launatöflur 1-01-2008'!G83</f>
        <v>0.4299359707320721</v>
      </c>
      <c r="N79" s="129">
        <f>(H79-'Launatöflur 1-01-2008'!H83)/'Launatöflur 1-01-2008'!H83</f>
        <v>0.43312374905608436</v>
      </c>
      <c r="O79" s="129">
        <f>(I79-'Launatöflur 1-01-2008'!I83)/'Launatöflur 1-01-2008'!I83</f>
        <v>0.435171872288733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35604</v>
      </c>
      <c r="E80" s="49">
        <f t="shared" si="17"/>
        <v>37746</v>
      </c>
      <c r="F80" s="49">
        <f t="shared" si="17"/>
        <v>39168</v>
      </c>
      <c r="G80" s="49">
        <f t="shared" si="17"/>
        <v>40248</v>
      </c>
      <c r="H80" s="49">
        <f t="shared" si="17"/>
        <v>41310</v>
      </c>
      <c r="I80" s="49">
        <f t="shared" si="17"/>
        <v>42030</v>
      </c>
      <c r="J80" s="129">
        <f>(D80-'Launatöflur 1-01-2008'!D84)/'Launatöflur 1-01-2008'!D84</f>
        <v>0.40156674408534426</v>
      </c>
      <c r="K80" s="129">
        <f>(E80-'Launatöflur 1-01-2008'!E84)/'Launatöflur 1-01-2008'!E84</f>
        <v>0.40199829142368976</v>
      </c>
      <c r="L80" s="129">
        <f>(F80-'Launatöflur 1-01-2008'!F84)/'Launatöflur 1-01-2008'!F84</f>
        <v>0.40140971054420554</v>
      </c>
      <c r="M80" s="129">
        <f>(G80-'Launatöflur 1-01-2008'!G84)/'Launatöflur 1-01-2008'!G84</f>
        <v>0.401929708453795</v>
      </c>
      <c r="N80" s="129">
        <f>(H80-'Launatöflur 1-01-2008'!H84)/'Launatöflur 1-01-2008'!H84</f>
        <v>0.4018120737045709</v>
      </c>
      <c r="O80" s="129">
        <f>(I80-'Launatöflur 1-01-2008'!I84)/'Launatöflur 1-01-2008'!I84</f>
        <v>0.4027300337082402</v>
      </c>
    </row>
    <row r="81" spans="1:15" ht="13.5" thickBot="1">
      <c r="A81" s="56"/>
      <c r="B81" s="40"/>
      <c r="C81" s="40"/>
      <c r="D81" s="65">
        <f aca="true" t="shared" si="18" ref="D81:I81">SUM(D79:D80)</f>
        <v>308696.32440000004</v>
      </c>
      <c r="E81" s="65">
        <f t="shared" si="18"/>
        <v>327224.2614</v>
      </c>
      <c r="F81" s="65">
        <f t="shared" si="18"/>
        <v>339569.8053</v>
      </c>
      <c r="G81" s="65">
        <f t="shared" si="18"/>
        <v>348842.77379999997</v>
      </c>
      <c r="H81" s="65">
        <f t="shared" si="18"/>
        <v>358096.5</v>
      </c>
      <c r="I81" s="65">
        <f t="shared" si="18"/>
        <v>364278.8931</v>
      </c>
      <c r="J81" s="129">
        <f>(D81-'Launatöflur 1-01-2008'!D85)/'Launatöflur 1-01-2008'!D85</f>
        <v>0.41264222645198967</v>
      </c>
      <c r="K81" s="129">
        <f>(E81-'Launatöflur 1-01-2008'!E85)/'Launatöflur 1-01-2008'!E85</f>
        <v>0.41952964169235035</v>
      </c>
      <c r="L81" s="129">
        <f>(F81-'Launatöflur 1-01-2008'!F85)/'Launatöflur 1-01-2008'!F85</f>
        <v>0.42363399009204994</v>
      </c>
      <c r="M81" s="129">
        <f>(G81-'Launatöflur 1-01-2008'!G85)/'Launatöflur 1-01-2008'!G85</f>
        <v>0.4266477554507333</v>
      </c>
      <c r="N81" s="129">
        <f>(H81-'Launatöflur 1-01-2008'!H85)/'Launatöflur 1-01-2008'!H85</f>
        <v>0.42944044396239095</v>
      </c>
      <c r="O81" s="129">
        <f>(I81-'Launatöflur 1-01-2008'!I85)/'Launatöflur 1-01-2008'!I85</f>
        <v>0.43135240041948614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1750.5918230769232</v>
      </c>
      <c r="E83" s="58">
        <f t="shared" si="19"/>
        <v>1855.6298807692308</v>
      </c>
      <c r="F83" s="58">
        <f t="shared" si="19"/>
        <v>1925.6525980769231</v>
      </c>
      <c r="G83" s="58">
        <f t="shared" si="19"/>
        <v>1978.1716269230767</v>
      </c>
      <c r="H83" s="58">
        <f t="shared" si="19"/>
        <v>2030.6826923076922</v>
      </c>
      <c r="I83" s="58">
        <f t="shared" si="19"/>
        <v>2065.6980326923076</v>
      </c>
      <c r="J83" s="129">
        <f>(D83-'Launatöflur 1-01-2008'!D87)/'Launatöflur 1-01-2008'!D87</f>
        <v>0.41409908707872034</v>
      </c>
      <c r="K83" s="129">
        <f>(E83-'Launatöflur 1-01-2008'!E87)/'Launatöflur 1-01-2008'!E87</f>
        <v>0.4218479758097749</v>
      </c>
      <c r="L83" s="129">
        <f>(F83-'Launatöflur 1-01-2008'!F87)/'Launatöflur 1-01-2008'!F87</f>
        <v>0.4265837638217282</v>
      </c>
      <c r="M83" s="129">
        <f>(G83-'Launatöflur 1-01-2008'!G87)/'Launatöflur 1-01-2008'!G87</f>
        <v>0.42993597073207207</v>
      </c>
      <c r="N83" s="129">
        <f>(H83-'Launatöflur 1-01-2008'!H87)/'Launatöflur 1-01-2008'!H87</f>
        <v>0.43312374905608425</v>
      </c>
      <c r="O83" s="129">
        <f>(I83-'Launatöflur 1-01-2008'!I87)/'Launatöflur 1-01-2008'!I87</f>
        <v>0.43517187228873305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2506.0392000000006</v>
      </c>
      <c r="E84" s="36">
        <f t="shared" si="20"/>
        <v>2656.4052</v>
      </c>
      <c r="F84" s="36">
        <f t="shared" si="20"/>
        <v>2756.6454</v>
      </c>
      <c r="G84" s="36">
        <f t="shared" si="20"/>
        <v>2831.8284000000003</v>
      </c>
      <c r="H84" s="36">
        <f t="shared" si="20"/>
        <v>2907</v>
      </c>
      <c r="I84" s="36">
        <f t="shared" si="20"/>
        <v>2957.1258000000003</v>
      </c>
      <c r="J84" s="129">
        <f>(D84-'Launatöflur 1-01-2008'!D88)/'Launatöflur 1-01-2008'!D88</f>
        <v>0.33749209314778755</v>
      </c>
      <c r="K84" s="129">
        <f>(E84-'Launatöflur 1-01-2008'!E88)/'Launatöflur 1-01-2008'!E88</f>
        <v>0.3448211958274857</v>
      </c>
      <c r="L84" s="129">
        <f>(F84-'Launatöflur 1-01-2008'!F88)/'Launatöflur 1-01-2008'!F88</f>
        <v>0.3493004286328026</v>
      </c>
      <c r="M84" s="129">
        <f>(G84-'Launatöflur 1-01-2008'!G88)/'Launatöflur 1-01-2008'!G88</f>
        <v>0.35247103405794517</v>
      </c>
      <c r="N84" s="129">
        <f>(H84-'Launatöflur 1-01-2008'!H88)/'Launatöflur 1-01-2008'!H88</f>
        <v>0.3554861186033156</v>
      </c>
      <c r="O84" s="129">
        <f>(I84-'Launatöflur 1-01-2008'!I88)/'Launatöflur 1-01-2008'!I88</f>
        <v>0.3574232874018043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3451.2996000000003</v>
      </c>
      <c r="E85" s="36">
        <f t="shared" si="21"/>
        <v>3658.3826</v>
      </c>
      <c r="F85" s="36">
        <f t="shared" si="21"/>
        <v>3796.4327</v>
      </c>
      <c r="G85" s="36">
        <f t="shared" si="21"/>
        <v>3899.9741999999997</v>
      </c>
      <c r="H85" s="36">
        <f t="shared" si="21"/>
        <v>4003.4999999999995</v>
      </c>
      <c r="I85" s="36">
        <f t="shared" si="21"/>
        <v>4072.5328999999997</v>
      </c>
      <c r="J85" s="129">
        <f>(D85-'Launatöflur 1-01-2008'!D89)/'Launatöflur 1-01-2008'!D89</f>
        <v>0.3374920931477874</v>
      </c>
      <c r="K85" s="129">
        <f>(E85-'Launatöflur 1-01-2008'!E89)/'Launatöflur 1-01-2008'!E89</f>
        <v>0.3448211958274858</v>
      </c>
      <c r="L85" s="129">
        <f>(F85-'Launatöflur 1-01-2008'!F89)/'Launatöflur 1-01-2008'!F89</f>
        <v>0.3493004286328027</v>
      </c>
      <c r="M85" s="129">
        <f>(G85-'Launatöflur 1-01-2008'!G89)/'Launatöflur 1-01-2008'!G89</f>
        <v>0.352471034057945</v>
      </c>
      <c r="N85" s="129">
        <f>(H85-'Launatöflur 1-01-2008'!H89)/'Launatöflur 1-01-2008'!H89</f>
        <v>0.35548611860331564</v>
      </c>
      <c r="O85" s="129">
        <f>(I85-'Launatöflur 1-01-2008'!I89)/'Launatöflur 1-01-2008'!I89</f>
        <v>0.3574232874018041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1978</v>
      </c>
      <c r="E86" s="157">
        <f t="shared" si="22"/>
        <v>2097</v>
      </c>
      <c r="F86" s="157">
        <f t="shared" si="22"/>
        <v>2176</v>
      </c>
      <c r="G86" s="157">
        <f t="shared" si="22"/>
        <v>2236</v>
      </c>
      <c r="H86" s="157">
        <f t="shared" si="22"/>
        <v>2295</v>
      </c>
      <c r="I86" s="157">
        <f t="shared" si="22"/>
        <v>2335</v>
      </c>
      <c r="J86" s="129">
        <f>(D86-'Launatöflur 1-01-2008'!D90)/'Launatöflur 1-01-2008'!D90</f>
        <v>0.47943156320119673</v>
      </c>
      <c r="K86" s="129">
        <f>(E86-'Launatöflur 1-01-2008'!E90)/'Launatöflur 1-01-2008'!E90</f>
        <v>0.4798870853916726</v>
      </c>
      <c r="L86" s="129">
        <f>(F86-'Launatöflur 1-01-2008'!F90)/'Launatöflur 1-01-2008'!F90</f>
        <v>0.47926580557443915</v>
      </c>
      <c r="M86" s="129">
        <f>(G86-'Launatöflur 1-01-2008'!G90)/'Launatöflur 1-01-2008'!G90</f>
        <v>0.4798146922567836</v>
      </c>
      <c r="N86" s="129">
        <f>(H86-'Launatöflur 1-01-2008'!H90)/'Launatöflur 1-01-2008'!H90</f>
        <v>0.4796905222437137</v>
      </c>
      <c r="O86" s="129">
        <f>(I86-'Launatöflur 1-01-2008'!I90)/'Launatöflur 1-01-2008'!I90</f>
        <v>0.4806594800253646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1.4315382757787973</v>
      </c>
      <c r="G87" s="67">
        <f t="shared" si="23"/>
        <v>1.4315382757787978</v>
      </c>
      <c r="H87" s="67">
        <f t="shared" si="23"/>
        <v>1.4315382757787976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281.8307692307693</v>
      </c>
      <c r="E92" s="159">
        <f t="shared" si="24"/>
        <v>298.74102564102566</v>
      </c>
      <c r="F92" s="159">
        <f t="shared" si="24"/>
        <v>310.0141025641026</v>
      </c>
      <c r="G92" s="159">
        <f t="shared" si="24"/>
        <v>318.46923076923076</v>
      </c>
      <c r="H92" s="159">
        <f t="shared" si="24"/>
        <v>326.9230769230769</v>
      </c>
      <c r="I92" s="159">
        <f t="shared" si="24"/>
        <v>332.56025641025644</v>
      </c>
      <c r="J92" s="129">
        <f>(D92-'Launatöflur 1-01-2008'!D96)/'Launatöflur 1-01-2008'!D96</f>
        <v>0.2595296002364186</v>
      </c>
      <c r="K92" s="129">
        <f>(E92-'Launatöflur 1-01-2008'!E96)/'Launatöflur 1-01-2008'!E96</f>
        <v>0.2595313299312301</v>
      </c>
      <c r="L92" s="129">
        <f>(F92-'Launatöflur 1-01-2008'!F96)/'Launatöflur 1-01-2008'!F96</f>
        <v>0.25953064198442993</v>
      </c>
      <c r="M92" s="129">
        <f>(G92-'Launatöflur 1-01-2008'!G96)/'Launatöflur 1-01-2008'!G96</f>
        <v>0.25953142560019055</v>
      </c>
      <c r="N92" s="129">
        <f>(H92-'Launatöflur 1-01-2008'!H96)/'Launatöflur 1-01-2008'!H96</f>
        <v>0.2595272293616338</v>
      </c>
      <c r="O92" s="129">
        <f>(I92-'Launatöflur 1-01-2008'!I96)/'Launatöflur 1-01-2008'!I96</f>
        <v>0.2595294060122132</v>
      </c>
    </row>
    <row r="93" spans="1:15" ht="12.75">
      <c r="A93" s="27" t="s">
        <v>48</v>
      </c>
      <c r="B93" s="68"/>
      <c r="C93" s="37"/>
      <c r="D93" s="159">
        <f t="shared" si="24"/>
        <v>501.20784000000015</v>
      </c>
      <c r="E93" s="159">
        <f t="shared" si="24"/>
        <v>531.2810400000001</v>
      </c>
      <c r="F93" s="159">
        <f t="shared" si="24"/>
        <v>551.32908</v>
      </c>
      <c r="G93" s="159">
        <f t="shared" si="24"/>
        <v>566.3656800000001</v>
      </c>
      <c r="H93" s="159">
        <f t="shared" si="24"/>
        <v>581.4</v>
      </c>
      <c r="I93" s="159">
        <f t="shared" si="24"/>
        <v>591.4251600000001</v>
      </c>
      <c r="J93" s="129">
        <f>(D93-'Launatöflur 1-01-2008'!D97)/'Launatöflur 1-01-2008'!D97</f>
        <v>0.47994728027779165</v>
      </c>
      <c r="K93" s="129">
        <f>(E93-'Launatöflur 1-01-2008'!E97)/'Launatöflur 1-01-2008'!E97</f>
        <v>0.47994931266919516</v>
      </c>
      <c r="L93" s="129">
        <f>(F93-'Launatöflur 1-01-2008'!F97)/'Launatöflur 1-01-2008'!F97</f>
        <v>0.47994850433170483</v>
      </c>
      <c r="M93" s="129">
        <f>(G93-'Launatöflur 1-01-2008'!G97)/'Launatöflur 1-01-2008'!G97</f>
        <v>0.47994942508022403</v>
      </c>
      <c r="N93" s="129">
        <f>(H93-'Launatöflur 1-01-2008'!H97)/'Launatöflur 1-01-2008'!H97</f>
        <v>0.4799444944999194</v>
      </c>
      <c r="O93" s="129">
        <f>(I93-'Launatöflur 1-01-2008'!I97)/'Launatöflur 1-01-2008'!I97</f>
        <v>0.47994705206435023</v>
      </c>
    </row>
    <row r="94" spans="1:15" ht="12.75">
      <c r="A94" s="33" t="s">
        <v>84</v>
      </c>
      <c r="D94" s="37">
        <f aca="true" t="shared" si="25" ref="D94:I94">D84-(D81/156)</f>
        <v>527.2166076923081</v>
      </c>
      <c r="E94" s="37">
        <f t="shared" si="25"/>
        <v>558.813780769231</v>
      </c>
      <c r="F94" s="37">
        <f t="shared" si="25"/>
        <v>579.9158788461536</v>
      </c>
      <c r="G94" s="37">
        <f t="shared" si="25"/>
        <v>595.6567730769234</v>
      </c>
      <c r="H94" s="37">
        <f t="shared" si="25"/>
        <v>611.5096153846152</v>
      </c>
      <c r="I94" s="37">
        <f t="shared" si="25"/>
        <v>622.0046903846155</v>
      </c>
      <c r="J94" s="129">
        <f>(D94-'Launatöflur 1-01-2008'!D100)/'Launatöflur 1-01-2008'!D100</f>
        <v>0.11488225576095232</v>
      </c>
      <c r="K94" s="129">
        <f>(E94-'Launatöflur 1-01-2008'!E100)/'Launatöflur 1-01-2008'!E100</f>
        <v>0.12297622479944081</v>
      </c>
      <c r="L94" s="129">
        <f>(F94-'Launatöflur 1-01-2008'!F100)/'Launatöflur 1-01-2008'!F100</f>
        <v>0.1281903920937886</v>
      </c>
      <c r="M94" s="129">
        <f>(G94-'Launatöflur 1-01-2008'!G100)/'Launatöflur 1-01-2008'!G100</f>
        <v>0.13159400059715365</v>
      </c>
      <c r="N94" s="129">
        <f>(H94-'Launatöflur 1-01-2008'!H100)/'Launatöflur 1-01-2008'!H100</f>
        <v>0.13504917579962122</v>
      </c>
      <c r="O94" s="129">
        <f>(I94-'Launatöflur 1-01-2008'!I100)/'Launatöflur 1-01-2008'!I100</f>
        <v>0.13696272881799676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219828.00000000003</v>
      </c>
      <c r="E100" s="63">
        <f t="shared" si="26"/>
        <v>233018</v>
      </c>
      <c r="F100" s="63">
        <f t="shared" si="26"/>
        <v>241811</v>
      </c>
      <c r="G100" s="63">
        <f t="shared" si="26"/>
        <v>248406</v>
      </c>
      <c r="H100" s="63">
        <f t="shared" si="26"/>
        <v>255000</v>
      </c>
      <c r="I100" s="63">
        <f t="shared" si="26"/>
        <v>259397</v>
      </c>
      <c r="J100" s="129">
        <f>(D100-'Launatöflur 1-01-2008'!D107)/'Launatöflur 1-01-2008'!D107</f>
        <v>0.33749209314778744</v>
      </c>
      <c r="K100" s="129">
        <f>(E100-'Launatöflur 1-01-2008'!E107)/'Launatöflur 1-01-2008'!E107</f>
        <v>0.34482119582748566</v>
      </c>
      <c r="L100" s="129">
        <f>(F100-'Launatöflur 1-01-2008'!F107)/'Launatöflur 1-01-2008'!F107</f>
        <v>0.34930042863280264</v>
      </c>
      <c r="M100" s="129">
        <f>(G100-'Launatöflur 1-01-2008'!G107)/'Launatöflur 1-01-2008'!G107</f>
        <v>0.35247103405794494</v>
      </c>
      <c r="N100" s="129">
        <f>(H100-'Launatöflur 1-01-2008'!H107)/'Launatöflur 1-01-2008'!H107</f>
        <v>0.35548611860331564</v>
      </c>
      <c r="O100" s="129">
        <f>(I100-'Launatöflur 1-01-2008'!I107)/'Launatöflur 1-01-2008'!I107</f>
        <v>0.3574232874018041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89557.9272</v>
      </c>
      <c r="E101" s="36">
        <f t="shared" si="27"/>
        <v>94931.53319999999</v>
      </c>
      <c r="F101" s="36">
        <f t="shared" si="27"/>
        <v>98513.8014</v>
      </c>
      <c r="G101" s="36">
        <f t="shared" si="27"/>
        <v>101200.6044</v>
      </c>
      <c r="H101" s="36">
        <f t="shared" si="27"/>
        <v>103887</v>
      </c>
      <c r="I101" s="36">
        <f t="shared" si="27"/>
        <v>105678.3378</v>
      </c>
      <c r="J101" s="129">
        <f>(D101-'Launatöflur 1-01-2008'!D108)/'Launatöflur 1-01-2008'!D108</f>
        <v>0.33749209314778733</v>
      </c>
      <c r="K101" s="129">
        <f>(E101-'Launatöflur 1-01-2008'!E108)/'Launatöflur 1-01-2008'!E108</f>
        <v>0.3448211958274857</v>
      </c>
      <c r="L101" s="129">
        <f>(F101-'Launatöflur 1-01-2008'!F108)/'Launatöflur 1-01-2008'!F108</f>
        <v>0.3493004286328027</v>
      </c>
      <c r="M101" s="129">
        <f>(G101-'Launatöflur 1-01-2008'!G108)/'Launatöflur 1-01-2008'!G108</f>
        <v>0.3524710340579449</v>
      </c>
      <c r="N101" s="129">
        <f>(H101-'Launatöflur 1-01-2008'!H108)/'Launatöflur 1-01-2008'!H108</f>
        <v>0.3554861186033157</v>
      </c>
      <c r="O101" s="129">
        <f>(I101-'Launatöflur 1-01-2008'!I108)/'Launatöflur 1-01-2008'!I108</f>
        <v>0.3574232874018041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309385.92720000003</v>
      </c>
      <c r="E103" s="53">
        <f t="shared" si="29"/>
        <v>327949.5332</v>
      </c>
      <c r="F103" s="53">
        <f t="shared" si="29"/>
        <v>340324.8014</v>
      </c>
      <c r="G103" s="53">
        <f t="shared" si="29"/>
        <v>349606.6044</v>
      </c>
      <c r="H103" s="53">
        <f t="shared" si="29"/>
        <v>358887</v>
      </c>
      <c r="I103" s="53">
        <f t="shared" si="29"/>
        <v>365075.3378</v>
      </c>
      <c r="J103" s="129">
        <f>(D103-'Launatöflur 1-01-2008'!D110)/'Launatöflur 1-01-2008'!D110</f>
        <v>0.33749209314778733</v>
      </c>
      <c r="K103" s="129">
        <f>(E103-'Launatöflur 1-01-2008'!E110)/'Launatöflur 1-01-2008'!E110</f>
        <v>0.34482119582748577</v>
      </c>
      <c r="L103" s="129">
        <f>(F103-'Launatöflur 1-01-2008'!F110)/'Launatöflur 1-01-2008'!F110</f>
        <v>0.3493004286328027</v>
      </c>
      <c r="M103" s="129">
        <f>(G103-'Launatöflur 1-01-2008'!G110)/'Launatöflur 1-01-2008'!G110</f>
        <v>0.352471034057945</v>
      </c>
      <c r="N103" s="129">
        <f>(H103-'Launatöflur 1-01-2008'!H110)/'Launatöflur 1-01-2008'!H110</f>
        <v>0.3554861186033158</v>
      </c>
      <c r="O103" s="129">
        <f>(I103-'Launatöflur 1-01-2008'!I110)/'Launatöflur 1-01-2008'!I110</f>
        <v>0.35742328740180407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35604</v>
      </c>
      <c r="E104" s="55">
        <f t="shared" si="30"/>
        <v>37746</v>
      </c>
      <c r="F104" s="55">
        <f t="shared" si="30"/>
        <v>39168</v>
      </c>
      <c r="G104" s="55">
        <f t="shared" si="30"/>
        <v>40248</v>
      </c>
      <c r="H104" s="55">
        <f t="shared" si="30"/>
        <v>41310</v>
      </c>
      <c r="I104" s="55">
        <f t="shared" si="30"/>
        <v>42030</v>
      </c>
      <c r="J104" s="129">
        <f>(D104-'Launatöflur 1-01-2008'!D111)/'Launatöflur 1-01-2008'!D111</f>
        <v>0.47943156320119673</v>
      </c>
      <c r="K104" s="129">
        <f>(E104-'Launatöflur 1-01-2008'!E111)/'Launatöflur 1-01-2008'!E111</f>
        <v>0.4798870853916726</v>
      </c>
      <c r="L104" s="129">
        <f>(F104-'Launatöflur 1-01-2008'!F111)/'Launatöflur 1-01-2008'!F111</f>
        <v>0.47926580557443915</v>
      </c>
      <c r="M104" s="129">
        <f>(G104-'Launatöflur 1-01-2008'!G111)/'Launatöflur 1-01-2008'!G111</f>
        <v>0.4798146922567836</v>
      </c>
      <c r="N104" s="129">
        <f>(H104-'Launatöflur 1-01-2008'!H111)/'Launatöflur 1-01-2008'!H111</f>
        <v>0.4796905222437137</v>
      </c>
      <c r="O104" s="129">
        <f>(I104-'Launatöflur 1-01-2008'!I111)/'Launatöflur 1-01-2008'!I111</f>
        <v>0.4806594800253646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344989.92720000003</v>
      </c>
      <c r="E105" s="65">
        <f t="shared" si="31"/>
        <v>365695.5332</v>
      </c>
      <c r="F105" s="65">
        <f t="shared" si="31"/>
        <v>379492.8014</v>
      </c>
      <c r="G105" s="65">
        <f t="shared" si="31"/>
        <v>389854.6044</v>
      </c>
      <c r="H105" s="65">
        <f t="shared" si="31"/>
        <v>400197</v>
      </c>
      <c r="I105" s="65">
        <f t="shared" si="31"/>
        <v>407105.3378</v>
      </c>
      <c r="J105" s="129">
        <f>(D105-'Launatöflur 1-01-2008'!D112)/'Launatöflur 1-01-2008'!D112</f>
        <v>0.35086769997659506</v>
      </c>
      <c r="K105" s="129">
        <f>(E105-'Launatöflur 1-01-2008'!E112)/'Launatöflur 1-01-2008'!E112</f>
        <v>0.3576104005498554</v>
      </c>
      <c r="L105" s="129">
        <f>(F105-'Launatöflur 1-01-2008'!F112)/'Launatöflur 1-01-2008'!F112</f>
        <v>0.3616477880827706</v>
      </c>
      <c r="M105" s="129">
        <f>(G105-'Launatöflur 1-01-2008'!G112)/'Launatöflur 1-01-2008'!G112</f>
        <v>0.36459417449635845</v>
      </c>
      <c r="N105" s="129">
        <f>(H105-'Launatöflur 1-01-2008'!H112)/'Launatöflur 1-01-2008'!H112</f>
        <v>0.3673334876908883</v>
      </c>
      <c r="O105" s="129">
        <f>(I105-'Launatöflur 1-01-2008'!I112)/'Launatöflur 1-01-2008'!I112</f>
        <v>0.3691884764330121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1983.2431230769232</v>
      </c>
      <c r="E107" s="58">
        <f t="shared" si="32"/>
        <v>2102.2405974358976</v>
      </c>
      <c r="F107" s="58">
        <f t="shared" si="32"/>
        <v>2181.5692397435896</v>
      </c>
      <c r="G107" s="58">
        <f t="shared" si="32"/>
        <v>2241.067976923077</v>
      </c>
      <c r="H107" s="58">
        <f t="shared" si="32"/>
        <v>2300.5576923076924</v>
      </c>
      <c r="I107" s="58">
        <f t="shared" si="32"/>
        <v>2340.226524358974</v>
      </c>
      <c r="J107" s="129">
        <f>(D107-'Launatöflur 1-01-2008'!D114)/'Launatöflur 1-01-2008'!D114</f>
        <v>0.3374920931477873</v>
      </c>
      <c r="K107" s="129">
        <f>(E107-'Launatöflur 1-01-2008'!E114)/'Launatöflur 1-01-2008'!E114</f>
        <v>0.3448211958274858</v>
      </c>
      <c r="L107" s="129">
        <f>(F107-'Launatöflur 1-01-2008'!F114)/'Launatöflur 1-01-2008'!F114</f>
        <v>0.34930042863280264</v>
      </c>
      <c r="M107" s="129">
        <f>(G107-'Launatöflur 1-01-2008'!G114)/'Launatöflur 1-01-2008'!G114</f>
        <v>0.35247103405794494</v>
      </c>
      <c r="N107" s="129">
        <f>(H107-'Launatöflur 1-01-2008'!H114)/'Launatöflur 1-01-2008'!H114</f>
        <v>0.3554861186033159</v>
      </c>
      <c r="O107" s="129">
        <f>(I107-'Launatöflur 1-01-2008'!I114)/'Launatöflur 1-01-2008'!I114</f>
        <v>0.35742328740180407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2506.0392000000006</v>
      </c>
      <c r="E108" s="36">
        <f t="shared" si="33"/>
        <v>2656.4052</v>
      </c>
      <c r="F108" s="36">
        <f t="shared" si="33"/>
        <v>2756.6454</v>
      </c>
      <c r="G108" s="36">
        <f t="shared" si="33"/>
        <v>2831.8284000000003</v>
      </c>
      <c r="H108" s="36">
        <f t="shared" si="33"/>
        <v>2907</v>
      </c>
      <c r="I108" s="36">
        <f t="shared" si="33"/>
        <v>2957.1258000000003</v>
      </c>
      <c r="J108" s="129">
        <f>(D108-'Launatöflur 1-01-2008'!D115)/'Launatöflur 1-01-2008'!D115</f>
        <v>0.33749209314778755</v>
      </c>
      <c r="K108" s="129">
        <f>(E108-'Launatöflur 1-01-2008'!E115)/'Launatöflur 1-01-2008'!E115</f>
        <v>0.3448211958274857</v>
      </c>
      <c r="L108" s="129">
        <f>(F108-'Launatöflur 1-01-2008'!F115)/'Launatöflur 1-01-2008'!F115</f>
        <v>0.3493004286328026</v>
      </c>
      <c r="M108" s="129">
        <f>(G108-'Launatöflur 1-01-2008'!G115)/'Launatöflur 1-01-2008'!G115</f>
        <v>0.35247103405794517</v>
      </c>
      <c r="N108" s="129">
        <f>(H108-'Launatöflur 1-01-2008'!H115)/'Launatöflur 1-01-2008'!H115</f>
        <v>0.3554861186033156</v>
      </c>
      <c r="O108" s="129">
        <f>(I108-'Launatöflur 1-01-2008'!I115)/'Launatöflur 1-01-2008'!I115</f>
        <v>0.3574232874018043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3451.2996000000003</v>
      </c>
      <c r="E109" s="36">
        <f t="shared" si="34"/>
        <v>3658.3826</v>
      </c>
      <c r="F109" s="36">
        <f t="shared" si="34"/>
        <v>3796.4327</v>
      </c>
      <c r="G109" s="36">
        <f t="shared" si="34"/>
        <v>3899.9741999999997</v>
      </c>
      <c r="H109" s="36">
        <f t="shared" si="34"/>
        <v>4003.4999999999995</v>
      </c>
      <c r="I109" s="36">
        <f t="shared" si="34"/>
        <v>4072.5328999999997</v>
      </c>
      <c r="J109" s="129">
        <f>(D109-'Launatöflur 1-01-2008'!D116)/'Launatöflur 1-01-2008'!D116</f>
        <v>0.3374920931477874</v>
      </c>
      <c r="K109" s="129">
        <f>(E109-'Launatöflur 1-01-2008'!E116)/'Launatöflur 1-01-2008'!E116</f>
        <v>0.3448211958274858</v>
      </c>
      <c r="L109" s="129">
        <f>(F109-'Launatöflur 1-01-2008'!F116)/'Launatöflur 1-01-2008'!F116</f>
        <v>0.3493004286328027</v>
      </c>
      <c r="M109" s="129">
        <f>(G109-'Launatöflur 1-01-2008'!G116)/'Launatöflur 1-01-2008'!G116</f>
        <v>0.352471034057945</v>
      </c>
      <c r="N109" s="129">
        <f>(H109-'Launatöflur 1-01-2008'!H116)/'Launatöflur 1-01-2008'!H116</f>
        <v>0.35548611860331564</v>
      </c>
      <c r="O109" s="129">
        <f>(I109-'Launatöflur 1-01-2008'!I116)/'Launatöflur 1-01-2008'!I116</f>
        <v>0.3574232874018041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1978</v>
      </c>
      <c r="E110" s="157">
        <f t="shared" si="35"/>
        <v>2097</v>
      </c>
      <c r="F110" s="157">
        <f t="shared" si="35"/>
        <v>2176</v>
      </c>
      <c r="G110" s="157">
        <f t="shared" si="35"/>
        <v>2236</v>
      </c>
      <c r="H110" s="157">
        <f t="shared" si="35"/>
        <v>2295</v>
      </c>
      <c r="I110" s="157">
        <f t="shared" si="35"/>
        <v>2335</v>
      </c>
      <c r="J110" s="129">
        <f>(D110-'Launatöflur 1-01-2008'!D117)/'Launatöflur 1-01-2008'!D117</f>
        <v>0.47943156320119673</v>
      </c>
      <c r="K110" s="129">
        <f>(E110-'Launatöflur 1-01-2008'!E117)/'Launatöflur 1-01-2008'!E117</f>
        <v>0.4798870853916726</v>
      </c>
      <c r="L110" s="129">
        <f>(F110-'Launatöflur 1-01-2008'!F117)/'Launatöflur 1-01-2008'!F117</f>
        <v>0.47926580557443915</v>
      </c>
      <c r="M110" s="129">
        <f>(G110-'Launatöflur 1-01-2008'!G117)/'Launatöflur 1-01-2008'!G117</f>
        <v>0.4798146922567836</v>
      </c>
      <c r="N110" s="129">
        <f>(H110-'Launatöflur 1-01-2008'!H117)/'Launatöflur 1-01-2008'!H117</f>
        <v>0.4796905222437137</v>
      </c>
      <c r="O110" s="129">
        <f>(I110-'Launatöflur 1-01-2008'!I117)/'Launatöflur 1-01-2008'!I117</f>
        <v>0.4806594800253646</v>
      </c>
    </row>
    <row r="111" spans="4:15" ht="12.75" hidden="1">
      <c r="D111" s="102">
        <f aca="true" t="shared" si="36" ref="D111:I111">+D108/D107</f>
        <v>1.263606650561319</v>
      </c>
      <c r="E111" s="102">
        <f t="shared" si="36"/>
        <v>1.2636066505613188</v>
      </c>
      <c r="F111" s="102">
        <f t="shared" si="36"/>
        <v>1.2636066505613188</v>
      </c>
      <c r="G111" s="102">
        <f t="shared" si="36"/>
        <v>1.2636066505613188</v>
      </c>
      <c r="H111" s="102">
        <f t="shared" si="36"/>
        <v>1.2636066505613186</v>
      </c>
      <c r="I111" s="102">
        <f t="shared" si="36"/>
        <v>1.263606650561319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281.8307692307693</v>
      </c>
      <c r="E113" s="160">
        <f t="shared" si="37"/>
        <v>298.74102564102566</v>
      </c>
      <c r="F113" s="160">
        <f t="shared" si="37"/>
        <v>310.0141025641026</v>
      </c>
      <c r="G113" s="160">
        <f t="shared" si="37"/>
        <v>318.46923076923076</v>
      </c>
      <c r="H113" s="160">
        <f t="shared" si="37"/>
        <v>326.9230769230769</v>
      </c>
      <c r="I113" s="160">
        <f t="shared" si="37"/>
        <v>332.56025641025644</v>
      </c>
      <c r="J113" s="129">
        <f>(D113-'Launatöflur 1-01-2008'!D120)/'Launatöflur 1-01-2008'!D120</f>
        <v>0.2595296002364186</v>
      </c>
      <c r="K113" s="129">
        <f>(E113-'Launatöflur 1-01-2008'!E120)/'Launatöflur 1-01-2008'!E120</f>
        <v>0.2595313299312301</v>
      </c>
      <c r="L113" s="129">
        <f>(F113-'Launatöflur 1-01-2008'!F120)/'Launatöflur 1-01-2008'!F120</f>
        <v>0.25953064198442993</v>
      </c>
      <c r="M113" s="129">
        <f>(G113-'Launatöflur 1-01-2008'!G120)/'Launatöflur 1-01-2008'!G120</f>
        <v>0.25953142560019055</v>
      </c>
      <c r="N113" s="129">
        <f>(H113-'Launatöflur 1-01-2008'!H120)/'Launatöflur 1-01-2008'!H120</f>
        <v>0.2595272293616338</v>
      </c>
      <c r="O113" s="129">
        <f>(I113-'Launatöflur 1-01-2008'!I120)/'Launatöflur 1-01-2008'!I120</f>
        <v>0.2595294060122132</v>
      </c>
    </row>
    <row r="114" spans="1:15" ht="12.75" hidden="1">
      <c r="A114" s="27" t="s">
        <v>48</v>
      </c>
      <c r="B114" s="68"/>
      <c r="C114" s="37"/>
      <c r="D114" s="160">
        <f t="shared" si="37"/>
        <v>501.20784000000015</v>
      </c>
      <c r="E114" s="160">
        <f t="shared" si="37"/>
        <v>531.2810400000001</v>
      </c>
      <c r="F114" s="160">
        <f t="shared" si="37"/>
        <v>551.32908</v>
      </c>
      <c r="G114" s="160">
        <f t="shared" si="37"/>
        <v>566.3656800000001</v>
      </c>
      <c r="H114" s="160">
        <f t="shared" si="37"/>
        <v>581.4</v>
      </c>
      <c r="I114" s="160">
        <f t="shared" si="37"/>
        <v>591.4251600000001</v>
      </c>
      <c r="J114" s="129">
        <f>(D114-'Launatöflur 1-01-2008'!D121)/'Launatöflur 1-01-2008'!D121</f>
        <v>0.47994728027779165</v>
      </c>
      <c r="K114" s="129">
        <f>(E114-'Launatöflur 1-01-2008'!E121)/'Launatöflur 1-01-2008'!E121</f>
        <v>0.47994931266919516</v>
      </c>
      <c r="L114" s="129">
        <f>(F114-'Launatöflur 1-01-2008'!F121)/'Launatöflur 1-01-2008'!F121</f>
        <v>0.47994850433170483</v>
      </c>
      <c r="M114" s="129">
        <f>(G114-'Launatöflur 1-01-2008'!G121)/'Launatöflur 1-01-2008'!G121</f>
        <v>0.47994942508022403</v>
      </c>
      <c r="N114" s="129">
        <f>(H114-'Launatöflur 1-01-2008'!H121)/'Launatöflur 1-01-2008'!H121</f>
        <v>0.4799444944999194</v>
      </c>
      <c r="O114" s="129">
        <f>(I114-'Launatöflur 1-01-2008'!I121)/'Launatöflur 1-01-2008'!I121</f>
        <v>0.47994705206435023</v>
      </c>
    </row>
    <row r="115" spans="1:15" ht="12.75" hidden="1">
      <c r="A115" s="33" t="s">
        <v>85</v>
      </c>
      <c r="D115" s="37">
        <f aca="true" t="shared" si="38" ref="D115:I115">D108-(D105/156)</f>
        <v>294.5653076923081</v>
      </c>
      <c r="E115" s="37">
        <f t="shared" si="38"/>
        <v>312.20306410256444</v>
      </c>
      <c r="F115" s="37">
        <f t="shared" si="38"/>
        <v>323.99923717948695</v>
      </c>
      <c r="G115" s="37">
        <f t="shared" si="38"/>
        <v>332.7604230769234</v>
      </c>
      <c r="H115" s="37">
        <f t="shared" si="38"/>
        <v>341.63461538461524</v>
      </c>
      <c r="I115" s="37">
        <f t="shared" si="38"/>
        <v>347.47619871794905</v>
      </c>
      <c r="J115" s="129">
        <f>(D115-'Launatöflur 1-01-2008'!D125)/'Launatöflur 1-01-2008'!D125</f>
        <v>0.24494732472109876</v>
      </c>
      <c r="K115" s="129">
        <f>(E115-'Launatöflur 1-01-2008'!E125)/'Launatöflur 1-01-2008'!E125</f>
        <v>0.2559810302664366</v>
      </c>
      <c r="L115" s="129">
        <f>(F115-'Launatöflur 1-01-2008'!F125)/'Launatöflur 1-01-2008'!F125</f>
        <v>0.2632907029577648</v>
      </c>
      <c r="M115" s="129">
        <f>(G115-'Launatöflur 1-01-2008'!G125)/'Launatöflur 1-01-2008'!G125</f>
        <v>0.2678778376319693</v>
      </c>
      <c r="N115" s="129">
        <f>(H115-'Launatöflur 1-01-2008'!H125)/'Launatöflur 1-01-2008'!H125</f>
        <v>0.2726814999473053</v>
      </c>
      <c r="O115" s="129">
        <f>(I115-'Launatöflur 1-01-2008'!I125)/'Launatöflur 1-01-2008'!I125</f>
        <v>0.27513305041330427</v>
      </c>
    </row>
    <row r="116" ht="12.75" hidden="1"/>
    <row r="119" ht="12.75">
      <c r="O119">
        <f>16*5+12*2</f>
        <v>104</v>
      </c>
    </row>
    <row r="120" ht="12.75">
      <c r="O120">
        <f>O119*52</f>
        <v>5408</v>
      </c>
    </row>
    <row r="121" ht="12.75">
      <c r="O121">
        <f>O120*I92</f>
        <v>1798485.866666667</v>
      </c>
    </row>
    <row r="122" ht="12.75">
      <c r="O122">
        <f>O121/12</f>
        <v>149873.82222222225</v>
      </c>
    </row>
  </sheetData>
  <sheetProtection/>
  <mergeCells count="1">
    <mergeCell ref="B47:C4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65">
      <selection activeCell="B93" sqref="B93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1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87">
        <v>2012</v>
      </c>
      <c r="K6" s="177">
        <v>2013</v>
      </c>
    </row>
    <row r="7" spans="1:11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88">
        <v>0.035</v>
      </c>
      <c r="K7" s="178">
        <v>0.0325</v>
      </c>
    </row>
    <row r="8" spans="1:11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89">
        <f t="shared" si="0"/>
        <v>0.035</v>
      </c>
      <c r="K8" s="179">
        <f t="shared" si="0"/>
        <v>0.0325</v>
      </c>
    </row>
    <row r="9" spans="1:11" ht="12.75">
      <c r="A9" s="5" t="s">
        <v>2</v>
      </c>
      <c r="B9" s="6"/>
      <c r="D9" s="6">
        <v>36</v>
      </c>
      <c r="G9" s="108"/>
      <c r="H9" s="6"/>
      <c r="I9" s="175"/>
      <c r="J9" s="175"/>
      <c r="K9" s="191"/>
    </row>
    <row r="10" spans="1:11" ht="12.75">
      <c r="A10" s="5" t="s">
        <v>3</v>
      </c>
      <c r="B10" s="6"/>
      <c r="D10" s="6">
        <v>156</v>
      </c>
      <c r="G10" s="6"/>
      <c r="H10" s="6"/>
      <c r="I10" s="175"/>
      <c r="J10" s="175"/>
      <c r="K10" s="191"/>
    </row>
    <row r="11" spans="1:11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75"/>
      <c r="K11" s="191"/>
    </row>
    <row r="12" spans="1:11" ht="12.75">
      <c r="A12" s="5" t="s">
        <v>5</v>
      </c>
      <c r="B12" s="6"/>
      <c r="D12" s="6">
        <f>+D11*12</f>
        <v>52</v>
      </c>
      <c r="G12" s="6"/>
      <c r="H12" s="6"/>
      <c r="I12" s="175"/>
      <c r="J12" s="175"/>
      <c r="K12" s="191"/>
    </row>
    <row r="13" spans="1:11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75"/>
      <c r="K13" s="191"/>
    </row>
    <row r="14" spans="1:11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75"/>
      <c r="K14" s="191"/>
    </row>
    <row r="15" spans="1:11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75"/>
      <c r="K15" s="191"/>
    </row>
    <row r="16" spans="1:11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75"/>
      <c r="K16" s="191"/>
    </row>
    <row r="17" spans="1:11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75"/>
      <c r="K17" s="191"/>
    </row>
    <row r="18" spans="1:11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75"/>
      <c r="K18" s="191"/>
    </row>
    <row r="19" spans="1:11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75"/>
      <c r="K19" s="191"/>
    </row>
    <row r="20" spans="1:11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75"/>
      <c r="K20" s="191"/>
    </row>
    <row r="21" spans="1:11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75"/>
      <c r="K21" s="191"/>
    </row>
    <row r="22" spans="1:11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75"/>
      <c r="K22" s="191"/>
    </row>
    <row r="23" spans="1:11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75"/>
      <c r="K23" s="191"/>
    </row>
    <row r="24" spans="1:11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75"/>
      <c r="K24" s="191"/>
    </row>
    <row r="25" spans="1:11" ht="12.75" hidden="1">
      <c r="A25" s="5" t="s">
        <v>18</v>
      </c>
      <c r="B25" s="14"/>
      <c r="D25" s="14">
        <v>0.4074</v>
      </c>
      <c r="G25" s="18"/>
      <c r="H25" s="14"/>
      <c r="I25" s="175"/>
      <c r="J25" s="175"/>
      <c r="K25" s="191"/>
    </row>
    <row r="26" spans="1:11" ht="12.75">
      <c r="A26" s="5" t="s">
        <v>19</v>
      </c>
      <c r="B26" s="21"/>
      <c r="D26" s="21">
        <v>0</v>
      </c>
      <c r="E26" s="21"/>
      <c r="G26" s="23"/>
      <c r="H26" s="21"/>
      <c r="I26" s="175"/>
      <c r="J26" s="175"/>
      <c r="K26" s="191"/>
    </row>
    <row r="27" spans="1:11" ht="12.75">
      <c r="A27" s="5" t="s">
        <v>80</v>
      </c>
      <c r="B27" s="21"/>
      <c r="D27" s="21">
        <v>22</v>
      </c>
      <c r="E27" s="21"/>
      <c r="G27" s="23"/>
      <c r="H27" s="21"/>
      <c r="I27" s="175"/>
      <c r="J27" s="175"/>
      <c r="K27" s="191"/>
    </row>
    <row r="28" spans="1:11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75"/>
      <c r="K28" s="191"/>
    </row>
    <row r="29" spans="1:11" ht="12.75">
      <c r="A29" s="5" t="s">
        <v>79</v>
      </c>
      <c r="B29" s="21"/>
      <c r="D29" s="21">
        <v>18</v>
      </c>
      <c r="E29" s="21"/>
      <c r="G29" s="23"/>
      <c r="H29" s="21"/>
      <c r="I29" s="175"/>
      <c r="J29" s="175"/>
      <c r="K29" s="191"/>
    </row>
    <row r="30" spans="1:11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90">
        <v>135300</v>
      </c>
      <c r="K30" s="181">
        <v>139700</v>
      </c>
    </row>
    <row r="31" spans="1:11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90">
        <v>135300</v>
      </c>
      <c r="K31" s="181">
        <v>139700</v>
      </c>
    </row>
    <row r="32" spans="1:8" ht="12.75">
      <c r="A32" s="5" t="s">
        <v>116</v>
      </c>
      <c r="B32" s="18"/>
      <c r="D32" s="18">
        <v>0.135</v>
      </c>
      <c r="E32" s="21"/>
      <c r="G32" s="18"/>
      <c r="H32" s="18"/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119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K30</f>
        <v>139700</v>
      </c>
      <c r="E43" s="18"/>
      <c r="G43" s="18"/>
      <c r="H43" s="18"/>
    </row>
    <row r="44" spans="1:8" ht="12.75">
      <c r="A44" s="25" t="s">
        <v>86</v>
      </c>
      <c r="B44" s="18"/>
      <c r="D44" s="154"/>
      <c r="E44" s="18"/>
      <c r="G44" s="18"/>
      <c r="H44" s="18"/>
    </row>
    <row r="45" spans="1:8" ht="12.75">
      <c r="A45" s="25" t="s">
        <v>27</v>
      </c>
      <c r="B45" s="18"/>
      <c r="D45" s="154"/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58">
        <f>Hækkanir!K5</f>
        <v>202007.27165062496</v>
      </c>
      <c r="E50" s="158">
        <f>ROUND($D50*(1+E47),0)</f>
        <v>214128</v>
      </c>
      <c r="F50" s="158">
        <f>ROUND($D50*(1+F47),0)</f>
        <v>222208</v>
      </c>
      <c r="G50" s="158">
        <f>ROUND($D50*(1+G47),0)</f>
        <v>228268</v>
      </c>
      <c r="H50" s="158">
        <f>ROUND($D50*(1+H47),0)</f>
        <v>234328</v>
      </c>
      <c r="I50" s="158">
        <f>ROUND($D50*(1+I47),0)</f>
        <v>238369</v>
      </c>
      <c r="J50" s="129">
        <f>(D50-'Launatöflur 1-01-2008'!D51)/'Launatöflur 1-01-2008'!D51</f>
        <v>0.22906603613310425</v>
      </c>
      <c r="K50" s="129">
        <f>(E50-'Launatöflur 1-01-2008'!E51)/'Launatöflur 1-01-2008'!E51</f>
        <v>0.23580098112655612</v>
      </c>
      <c r="L50" s="129">
        <f>(F50-'Launatöflur 1-01-2008'!F51)/'Launatöflur 1-01-2008'!F51</f>
        <v>0.23991609002749173</v>
      </c>
      <c r="M50" s="129">
        <f>(G50-'Launatöflur 1-01-2008'!G51)/'Launatöflur 1-01-2008'!G51</f>
        <v>0.24282770143369717</v>
      </c>
      <c r="N50" s="129">
        <f>(H50-'Launatöflur 1-01-2008'!H51)/'Launatöflur 1-01-2008'!H51</f>
        <v>0.24560137725520687</v>
      </c>
      <c r="O50" s="129">
        <f>(I50-'Launatöflur 1-01-2008'!I51)/'Launatöflur 1-01-2008'!I51</f>
        <v>0.24738386178205857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202007.27165062496</v>
      </c>
      <c r="E53" s="53">
        <f t="shared" si="3"/>
        <v>214128</v>
      </c>
      <c r="F53" s="53">
        <f t="shared" si="3"/>
        <v>222208</v>
      </c>
      <c r="G53" s="53">
        <f t="shared" si="3"/>
        <v>228268</v>
      </c>
      <c r="H53" s="53">
        <f t="shared" si="3"/>
        <v>234328</v>
      </c>
      <c r="I53" s="53">
        <f t="shared" si="3"/>
        <v>238369</v>
      </c>
      <c r="J53" s="129">
        <f>(D53-'Launatöflur 1-01-2008'!D54)/'Launatöflur 1-01-2008'!D54</f>
        <v>0.22906603613310425</v>
      </c>
      <c r="K53" s="129">
        <f>(E53-'Launatöflur 1-01-2008'!E54)/'Launatöflur 1-01-2008'!E54</f>
        <v>0.23580098112655612</v>
      </c>
      <c r="L53" s="129">
        <f>(F53-'Launatöflur 1-01-2008'!F54)/'Launatöflur 1-01-2008'!F54</f>
        <v>0.23991609002749173</v>
      </c>
      <c r="M53" s="129">
        <f>(G53-'Launatöflur 1-01-2008'!G54)/'Launatöflur 1-01-2008'!G54</f>
        <v>0.24282770143369717</v>
      </c>
      <c r="N53" s="129">
        <f>(H53-'Launatöflur 1-01-2008'!H54)/'Launatöflur 1-01-2008'!H54</f>
        <v>0.24560137725520687</v>
      </c>
      <c r="O53" s="129">
        <f>(I53-'Launatöflur 1-01-2008'!I54)/'Launatöflur 1-01-2008'!I54</f>
        <v>0.24738386178205857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39996</v>
      </c>
      <c r="E54" s="55">
        <f t="shared" si="4"/>
        <v>42394</v>
      </c>
      <c r="F54" s="55">
        <f t="shared" si="4"/>
        <v>44000</v>
      </c>
      <c r="G54" s="55">
        <f t="shared" si="4"/>
        <v>45188</v>
      </c>
      <c r="H54" s="55">
        <f t="shared" si="4"/>
        <v>46398</v>
      </c>
      <c r="I54" s="55">
        <f t="shared" si="4"/>
        <v>47190</v>
      </c>
      <c r="J54" s="129">
        <f>(D54-'Launatöflur 1-01-2008'!D55)/'Launatöflur 1-01-2008'!D55</f>
        <v>0.35976065818997754</v>
      </c>
      <c r="K54" s="129">
        <f>(E54-'Launatöflur 1-01-2008'!E55)/'Launatöflur 1-01-2008'!E55</f>
        <v>0.35991531404375443</v>
      </c>
      <c r="L54" s="129">
        <f>(F54-'Launatöflur 1-01-2008'!F55)/'Launatöflur 1-01-2008'!F55</f>
        <v>0.35961930659415364</v>
      </c>
      <c r="M54" s="129">
        <f>(G54-'Launatöflur 1-01-2008'!G55)/'Launatöflur 1-01-2008'!G55</f>
        <v>0.35936465916611515</v>
      </c>
      <c r="N54" s="129">
        <f>(H54-'Launatöflur 1-01-2008'!H55)/'Launatöflur 1-01-2008'!H55</f>
        <v>0.3597678916827853</v>
      </c>
      <c r="O54" s="129">
        <f>(I54-'Launatöflur 1-01-2008'!I55)/'Launatöflur 1-01-2008'!I55</f>
        <v>0.36017755231452125</v>
      </c>
    </row>
    <row r="55" spans="1:15" ht="12.75">
      <c r="A55" s="56"/>
      <c r="B55" s="40"/>
      <c r="C55" s="40"/>
      <c r="D55" s="57">
        <f aca="true" t="shared" si="5" ref="D55:I55">SUM(D53:D54)</f>
        <v>242003.27165062496</v>
      </c>
      <c r="E55" s="57">
        <f t="shared" si="5"/>
        <v>256522</v>
      </c>
      <c r="F55" s="57">
        <f t="shared" si="5"/>
        <v>266208</v>
      </c>
      <c r="G55" s="57">
        <f t="shared" si="5"/>
        <v>273456</v>
      </c>
      <c r="H55" s="57">
        <f t="shared" si="5"/>
        <v>280726</v>
      </c>
      <c r="I55" s="57">
        <f t="shared" si="5"/>
        <v>285559</v>
      </c>
      <c r="J55" s="129">
        <f>(D55-'Launatöflur 1-01-2008'!D56)/'Launatöflur 1-01-2008'!D56</f>
        <v>0.24890504576359254</v>
      </c>
      <c r="K55" s="129">
        <f>(E55-'Launatöflur 1-01-2008'!E56)/'Launatöflur 1-01-2008'!E56</f>
        <v>0.25472610739300733</v>
      </c>
      <c r="L55" s="129">
        <f>(F55-'Launatöflur 1-01-2008'!F56)/'Launatöflur 1-01-2008'!F56</f>
        <v>0.25822567989293066</v>
      </c>
      <c r="M55" s="129">
        <f>(G55-'Launatöflur 1-01-2008'!G56)/'Launatöflur 1-01-2008'!G56</f>
        <v>0.2606872603549291</v>
      </c>
      <c r="N55" s="129">
        <f>(H55-'Launatöflur 1-01-2008'!H56)/'Launatöflur 1-01-2008'!H56</f>
        <v>0.26312962504882004</v>
      </c>
      <c r="O55" s="129">
        <f>(I55-'Launatöflur 1-01-2008'!I56)/'Launatöflur 1-01-2008'!I56</f>
        <v>0.26471536059468065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1294.9184080168266</v>
      </c>
      <c r="E57" s="58">
        <f t="shared" si="6"/>
        <v>1372.6153846153845</v>
      </c>
      <c r="F57" s="58">
        <f t="shared" si="6"/>
        <v>1424.4102564102564</v>
      </c>
      <c r="G57" s="58">
        <f t="shared" si="6"/>
        <v>1463.2564102564102</v>
      </c>
      <c r="H57" s="58">
        <f t="shared" si="6"/>
        <v>1502.1025641025642</v>
      </c>
      <c r="I57" s="58">
        <f t="shared" si="6"/>
        <v>1528.0064102564102</v>
      </c>
      <c r="J57" s="129">
        <f>(D57-'Launatöflur 1-01-2008'!D58)/'Launatöflur 1-01-2008'!D58</f>
        <v>0.22906603613310417</v>
      </c>
      <c r="K57" s="129">
        <f>(E57-'Launatöflur 1-01-2008'!E58)/'Launatöflur 1-01-2008'!E58</f>
        <v>0.23580098112655615</v>
      </c>
      <c r="L57" s="129">
        <f>(F57-'Launatöflur 1-01-2008'!F58)/'Launatöflur 1-01-2008'!F58</f>
        <v>0.23991609002749165</v>
      </c>
      <c r="M57" s="129">
        <f>(G57-'Launatöflur 1-01-2008'!G58)/'Launatöflur 1-01-2008'!G58</f>
        <v>0.24282770143369714</v>
      </c>
      <c r="N57" s="129">
        <f>(H57-'Launatöflur 1-01-2008'!H58)/'Launatöflur 1-01-2008'!H58</f>
        <v>0.24560137725520706</v>
      </c>
      <c r="O57" s="129">
        <f>(I57-'Launatöflur 1-01-2008'!I58)/'Launatöflur 1-01-2008'!I58</f>
        <v>0.24738386178205846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2302.8828968171247</v>
      </c>
      <c r="E58" s="36">
        <f t="shared" si="7"/>
        <v>2441.0592</v>
      </c>
      <c r="F58" s="36">
        <f t="shared" si="7"/>
        <v>2533.1712</v>
      </c>
      <c r="G58" s="36">
        <f t="shared" si="7"/>
        <v>2602.2552</v>
      </c>
      <c r="H58" s="36">
        <f t="shared" si="7"/>
        <v>2671.3392</v>
      </c>
      <c r="I58" s="36">
        <f t="shared" si="7"/>
        <v>2717.4066000000003</v>
      </c>
      <c r="J58" s="129">
        <f>(D58-'Launatöflur 1-01-2008'!D59)/'Launatöflur 1-01-2008'!D59</f>
        <v>0.2290660361331043</v>
      </c>
      <c r="K58" s="129">
        <f>(E58-'Launatöflur 1-01-2008'!E59)/'Launatöflur 1-01-2008'!E59</f>
        <v>0.23580098112655615</v>
      </c>
      <c r="L58" s="129">
        <f>(F58-'Launatöflur 1-01-2008'!F59)/'Launatöflur 1-01-2008'!F59</f>
        <v>0.23991609002749184</v>
      </c>
      <c r="M58" s="129">
        <f>(G58-'Launatöflur 1-01-2008'!G59)/'Launatöflur 1-01-2008'!G59</f>
        <v>0.24282770143369725</v>
      </c>
      <c r="N58" s="129">
        <f>(H58-'Launatöflur 1-01-2008'!H59)/'Launatöflur 1-01-2008'!H59</f>
        <v>0.24560137725520673</v>
      </c>
      <c r="O58" s="129">
        <f>(I58-'Launatöflur 1-01-2008'!I59)/'Launatöflur 1-01-2008'!I59</f>
        <v>0.24738386178205873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3171.5141649148118</v>
      </c>
      <c r="E59" s="36">
        <f t="shared" si="8"/>
        <v>3361.8095999999996</v>
      </c>
      <c r="F59" s="36">
        <f t="shared" si="8"/>
        <v>3488.6656</v>
      </c>
      <c r="G59" s="36">
        <f t="shared" si="8"/>
        <v>3583.8075999999996</v>
      </c>
      <c r="H59" s="36">
        <f t="shared" si="8"/>
        <v>3678.9495999999995</v>
      </c>
      <c r="I59" s="36">
        <f t="shared" si="8"/>
        <v>3742.3932999999997</v>
      </c>
      <c r="J59" s="129">
        <f>(D59-'Launatöflur 1-01-2008'!D60)/'Launatöflur 1-01-2008'!D60</f>
        <v>0.22906603613310422</v>
      </c>
      <c r="K59" s="129">
        <f>(E59-'Launatöflur 1-01-2008'!E60)/'Launatöflur 1-01-2008'!E60</f>
        <v>0.23580098112655615</v>
      </c>
      <c r="L59" s="129">
        <f>(F59-'Launatöflur 1-01-2008'!F60)/'Launatöflur 1-01-2008'!F60</f>
        <v>0.2399160900274918</v>
      </c>
      <c r="M59" s="129">
        <f>(G59-'Launatöflur 1-01-2008'!G60)/'Launatöflur 1-01-2008'!G60</f>
        <v>0.2428277014336972</v>
      </c>
      <c r="N59" s="129">
        <f>(H59-'Launatöflur 1-01-2008'!H60)/'Launatöflur 1-01-2008'!H60</f>
        <v>0.24560137725520678</v>
      </c>
      <c r="O59" s="129">
        <f>(I59-'Launatöflur 1-01-2008'!I60)/'Launatöflur 1-01-2008'!I60</f>
        <v>0.24738386178205857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1818</v>
      </c>
      <c r="E60" s="157">
        <f t="shared" si="9"/>
        <v>1927</v>
      </c>
      <c r="F60" s="157">
        <f t="shared" si="9"/>
        <v>2000</v>
      </c>
      <c r="G60" s="157">
        <f t="shared" si="9"/>
        <v>2054</v>
      </c>
      <c r="H60" s="157">
        <f t="shared" si="9"/>
        <v>2109</v>
      </c>
      <c r="I60" s="157">
        <f t="shared" si="9"/>
        <v>2145</v>
      </c>
      <c r="J60" s="129">
        <f>(D60-'Launatöflur 1-01-2008'!D61)/'Launatöflur 1-01-2008'!D61</f>
        <v>0.35976065818997754</v>
      </c>
      <c r="K60" s="129">
        <f>(E60-'Launatöflur 1-01-2008'!E61)/'Launatöflur 1-01-2008'!E61</f>
        <v>0.35991531404375443</v>
      </c>
      <c r="L60" s="129">
        <f>(F60-'Launatöflur 1-01-2008'!F61)/'Launatöflur 1-01-2008'!F61</f>
        <v>0.35961930659415364</v>
      </c>
      <c r="M60" s="129">
        <f>(G60-'Launatöflur 1-01-2008'!G61)/'Launatöflur 1-01-2008'!G61</f>
        <v>0.35936465916611515</v>
      </c>
      <c r="N60" s="129">
        <f>(H60-'Launatöflur 1-01-2008'!H61)/'Launatöflur 1-01-2008'!H61</f>
        <v>0.3597678916827853</v>
      </c>
      <c r="O60" s="129">
        <f>(I60-'Launatöflur 1-01-2008'!I61)/'Launatöflur 1-01-2008'!I61</f>
        <v>0.36017755231452125</v>
      </c>
    </row>
    <row r="61" spans="1:9" ht="12.75">
      <c r="A61" s="60"/>
      <c r="B61" s="60"/>
      <c r="C61" s="37"/>
      <c r="D61" s="61">
        <f aca="true" t="shared" si="10" ref="D61:I61">D58/D57</f>
        <v>1.7784000000000002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1.7784000000000002</v>
      </c>
      <c r="H61" s="61">
        <f t="shared" si="10"/>
        <v>1.7783999999999998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258.9836816033653</v>
      </c>
      <c r="E66" s="159">
        <f aca="true" t="shared" si="11" ref="E66:I67">E57*0.2</f>
        <v>274.5230769230769</v>
      </c>
      <c r="F66" s="159">
        <f t="shared" si="11"/>
        <v>284.8820512820513</v>
      </c>
      <c r="G66" s="159">
        <f t="shared" si="11"/>
        <v>292.65128205128207</v>
      </c>
      <c r="H66" s="159">
        <f t="shared" si="11"/>
        <v>300.42051282051284</v>
      </c>
      <c r="I66" s="159">
        <f t="shared" si="11"/>
        <v>305.60128205128206</v>
      </c>
      <c r="J66" s="129">
        <f>(D66-'Launatöflur 1-01-2008'!D67)/'Launatöflur 1-01-2008'!D67</f>
        <v>0.15742370447332088</v>
      </c>
      <c r="K66" s="129">
        <f>(E66-'Launatöflur 1-01-2008'!E67)/'Launatöflur 1-01-2008'!E67</f>
        <v>0.15742528309192608</v>
      </c>
      <c r="L66" s="129">
        <f>(F66-'Launatöflur 1-01-2008'!F67)/'Launatöflur 1-01-2008'!F67</f>
        <v>0.15742371064209731</v>
      </c>
      <c r="M66" s="129">
        <f>(G66-'Launatöflur 1-01-2008'!G67)/'Launatöflur 1-01-2008'!G67</f>
        <v>0.15742260436102318</v>
      </c>
      <c r="N66" s="129">
        <f>(H66-'Launatöflur 1-01-2008'!H67)/'Launatöflur 1-01-2008'!H67</f>
        <v>0.15742155530138413</v>
      </c>
      <c r="O66" s="129">
        <f>(I66-'Launatöflur 1-01-2008'!I67)/'Launatöflur 1-01-2008'!I67</f>
        <v>0.1574257411678825</v>
      </c>
    </row>
    <row r="67" spans="1:15" ht="12.75">
      <c r="A67" s="27" t="s">
        <v>48</v>
      </c>
      <c r="B67" s="60"/>
      <c r="C67" s="37"/>
      <c r="D67" s="159">
        <f>D58*0.2</f>
        <v>460.57657936342497</v>
      </c>
      <c r="E67" s="159">
        <f t="shared" si="11"/>
        <v>488.21184000000005</v>
      </c>
      <c r="F67" s="159">
        <f t="shared" si="11"/>
        <v>506.6342400000001</v>
      </c>
      <c r="G67" s="159">
        <f t="shared" si="11"/>
        <v>520.45104</v>
      </c>
      <c r="H67" s="159">
        <f t="shared" si="11"/>
        <v>534.26784</v>
      </c>
      <c r="I67" s="159">
        <f t="shared" si="11"/>
        <v>543.4813200000001</v>
      </c>
      <c r="J67" s="129">
        <f>(D67-'Launatöflur 1-01-2008'!D68)/'Launatöflur 1-01-2008'!D68</f>
        <v>0.3599728527561521</v>
      </c>
      <c r="K67" s="129">
        <f>(E67-'Launatöflur 1-01-2008'!E68)/'Launatöflur 1-01-2008'!E68</f>
        <v>0.3599747076330129</v>
      </c>
      <c r="L67" s="129">
        <f>(F67-'Launatöflur 1-01-2008'!F68)/'Launatöflur 1-01-2008'!F68</f>
        <v>0.3599728600044644</v>
      </c>
      <c r="M67" s="129">
        <f>(G67-'Launatöflur 1-01-2008'!G68)/'Launatöflur 1-01-2008'!G68</f>
        <v>0.35997156012420206</v>
      </c>
      <c r="N67" s="129">
        <f>(H67-'Launatöflur 1-01-2008'!H68)/'Launatöflur 1-01-2008'!H68</f>
        <v>0.3599703274791259</v>
      </c>
      <c r="O67" s="129">
        <f>(I67-'Launatöflur 1-01-2008'!I68)/'Launatöflur 1-01-2008'!I68</f>
        <v>0.35997524587226176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751.5798734156826</v>
      </c>
      <c r="E68" s="37">
        <f t="shared" si="12"/>
        <v>796.6874051282052</v>
      </c>
      <c r="F68" s="37">
        <f t="shared" si="12"/>
        <v>826.7096615384617</v>
      </c>
      <c r="G68" s="37">
        <f t="shared" si="12"/>
        <v>849.3321230769232</v>
      </c>
      <c r="H68" s="37">
        <f t="shared" si="12"/>
        <v>871.8135589743588</v>
      </c>
      <c r="I68" s="37">
        <f t="shared" si="12"/>
        <v>886.9001897435901</v>
      </c>
      <c r="J68" s="129">
        <f>(D68-'Launatöflur 1-01-2008'!D70)/'Launatöflur 1-01-2008'!D70</f>
        <v>0.1900470311301609</v>
      </c>
      <c r="K68" s="129">
        <f>(E68-'Launatöflur 1-01-2008'!E70)/'Launatöflur 1-01-2008'!E70</f>
        <v>0.19849002799312407</v>
      </c>
      <c r="L68" s="129">
        <f>(F68-'Launatöflur 1-01-2008'!F70)/'Launatöflur 1-01-2008'!F70</f>
        <v>0.20375822088333428</v>
      </c>
      <c r="M68" s="129">
        <f>(G68-'Launatöflur 1-01-2008'!G70)/'Launatöflur 1-01-2008'!G70</f>
        <v>0.20752208839807867</v>
      </c>
      <c r="N68" s="129">
        <f>(H68-'Launatöflur 1-01-2008'!H70)/'Launatöflur 1-01-2008'!H70</f>
        <v>0.2109165746798209</v>
      </c>
      <c r="O68" s="129">
        <f>(I68-'Launatöflur 1-01-2008'!I70)/'Launatöflur 1-01-2008'!I70</f>
        <v>0.2130733730188647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202007.27165062496</v>
      </c>
      <c r="E76" s="63">
        <f t="shared" si="13"/>
        <v>214128</v>
      </c>
      <c r="F76" s="63">
        <f t="shared" si="13"/>
        <v>222208</v>
      </c>
      <c r="G76" s="63">
        <f t="shared" si="13"/>
        <v>228268</v>
      </c>
      <c r="H76" s="63">
        <f t="shared" si="13"/>
        <v>234328</v>
      </c>
      <c r="I76" s="63">
        <f t="shared" si="13"/>
        <v>238369</v>
      </c>
      <c r="J76" s="129">
        <f>(D76-'Launatöflur 1-01-2008'!D80)/'Launatöflur 1-01-2008'!D80</f>
        <v>0.22906603613310425</v>
      </c>
      <c r="K76" s="129">
        <f>(E76-'Launatöflur 1-01-2008'!E80)/'Launatöflur 1-01-2008'!E80</f>
        <v>0.23580098112655612</v>
      </c>
      <c r="L76" s="129">
        <f>(F76-'Launatöflur 1-01-2008'!F80)/'Launatöflur 1-01-2008'!F80</f>
        <v>0.23991609002749173</v>
      </c>
      <c r="M76" s="129">
        <f>(G76-'Launatöflur 1-01-2008'!G80)/'Launatöflur 1-01-2008'!G80</f>
        <v>0.24282770143369717</v>
      </c>
      <c r="N76" s="129">
        <f>(H76-'Launatöflur 1-01-2008'!H80)/'Launatöflur 1-01-2008'!H80</f>
        <v>0.24560137725520687</v>
      </c>
      <c r="O76" s="129">
        <f>(I76-'Launatöflur 1-01-2008'!I80)/'Launatöflur 1-01-2008'!I80</f>
        <v>0.24738386178205857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48946.36192094642</v>
      </c>
      <c r="E77" s="36">
        <f t="shared" si="14"/>
        <v>51883.2144</v>
      </c>
      <c r="F77" s="36">
        <f t="shared" si="14"/>
        <v>53840.9984</v>
      </c>
      <c r="G77" s="36">
        <f t="shared" si="14"/>
        <v>55309.3364</v>
      </c>
      <c r="H77" s="36">
        <f t="shared" si="14"/>
        <v>56777.674399999996</v>
      </c>
      <c r="I77" s="36">
        <f t="shared" si="14"/>
        <v>57756.808699999994</v>
      </c>
      <c r="J77" s="129">
        <f>(D77-'Launatöflur 1-01-2008'!D81)/'Launatöflur 1-01-2008'!D81</f>
        <v>0.7017297174574352</v>
      </c>
      <c r="K77" s="129">
        <f>(E77-'Launatöflur 1-01-2008'!E81)/'Launatöflur 1-01-2008'!E81</f>
        <v>0.7110547298683688</v>
      </c>
      <c r="L77" s="129">
        <f>(F77-'Launatöflur 1-01-2008'!F81)/'Launatöflur 1-01-2008'!F81</f>
        <v>0.7167523920780643</v>
      </c>
      <c r="M77" s="129">
        <f>(G77-'Launatöflur 1-01-2008'!G81)/'Launatöflur 1-01-2008'!G81</f>
        <v>0.7207837260421992</v>
      </c>
      <c r="N77" s="129">
        <f>(H77-'Launatöflur 1-01-2008'!H81)/'Launatöflur 1-01-2008'!H81</f>
        <v>0.7246240783367807</v>
      </c>
      <c r="O77" s="129">
        <f>(I77-'Launatöflur 1-01-2008'!I81)/'Launatöflur 1-01-2008'!I81</f>
        <v>0.7270920554845303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250953.63357157138</v>
      </c>
      <c r="E79" s="53">
        <f t="shared" si="16"/>
        <v>266011.2144</v>
      </c>
      <c r="F79" s="53">
        <f t="shared" si="16"/>
        <v>276048.9984</v>
      </c>
      <c r="G79" s="53">
        <f t="shared" si="16"/>
        <v>283577.33640000003</v>
      </c>
      <c r="H79" s="53">
        <f t="shared" si="16"/>
        <v>291105.6744</v>
      </c>
      <c r="I79" s="53">
        <f t="shared" si="16"/>
        <v>296125.8087</v>
      </c>
      <c r="J79" s="129">
        <f>(D79-'Launatöflur 1-01-2008'!D83)/'Launatöflur 1-01-2008'!D83</f>
        <v>0.2994627546282173</v>
      </c>
      <c r="K79" s="129">
        <f>(E79-'Launatöflur 1-01-2008'!E83)/'Launatöflur 1-01-2008'!E83</f>
        <v>0.30658345434342177</v>
      </c>
      <c r="L79" s="129">
        <f>(F79-'Launatöflur 1-01-2008'!F83)/'Launatöflur 1-01-2008'!F83</f>
        <v>0.3109342626733215</v>
      </c>
      <c r="M79" s="129">
        <f>(G79-'Launatöflur 1-01-2008'!G83)/'Launatöflur 1-01-2008'!G83</f>
        <v>0.314012641269006</v>
      </c>
      <c r="N79" s="129">
        <f>(H79-'Launatöflur 1-01-2008'!H83)/'Launatöflur 1-01-2008'!H83</f>
        <v>0.3169451837992712</v>
      </c>
      <c r="O79" s="129">
        <f>(I79-'Launatöflur 1-01-2008'!I83)/'Launatöflur 1-01-2008'!I83</f>
        <v>0.31882976297178844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32724</v>
      </c>
      <c r="E80" s="49">
        <f t="shared" si="17"/>
        <v>34686</v>
      </c>
      <c r="F80" s="49">
        <f t="shared" si="17"/>
        <v>36000</v>
      </c>
      <c r="G80" s="49">
        <f t="shared" si="17"/>
        <v>36972</v>
      </c>
      <c r="H80" s="49">
        <f t="shared" si="17"/>
        <v>37962</v>
      </c>
      <c r="I80" s="49">
        <f t="shared" si="17"/>
        <v>38610</v>
      </c>
      <c r="J80" s="129">
        <f>(D80-'Launatöflur 1-01-2008'!D84)/'Launatöflur 1-01-2008'!D84</f>
        <v>0.2881943077589261</v>
      </c>
      <c r="K80" s="129">
        <f>(E80-'Launatöflur 1-01-2008'!E84)/'Launatöflur 1-01-2008'!E84</f>
        <v>0.28834082383092524</v>
      </c>
      <c r="L80" s="129">
        <f>(F80-'Launatöflur 1-01-2008'!F84)/'Launatöflur 1-01-2008'!F84</f>
        <v>0.28806039572077713</v>
      </c>
      <c r="M80" s="129">
        <f>(G80-'Launatöflur 1-01-2008'!G84)/'Launatöflur 1-01-2008'!G84</f>
        <v>0.2878191507889512</v>
      </c>
      <c r="N80" s="129">
        <f>(H80-'Launatöflur 1-01-2008'!H84)/'Launatöflur 1-01-2008'!H84</f>
        <v>0.28820116054158607</v>
      </c>
      <c r="O80" s="129">
        <f>(I80-'Launatöflur 1-01-2008'!I84)/'Launatöflur 1-01-2008'!I84</f>
        <v>0.2885892600874412</v>
      </c>
    </row>
    <row r="81" spans="1:15" ht="13.5" thickBot="1">
      <c r="A81" s="56"/>
      <c r="B81" s="40"/>
      <c r="C81" s="40"/>
      <c r="D81" s="65">
        <f aca="true" t="shared" si="18" ref="D81:I81">SUM(D79:D80)</f>
        <v>283677.6335715714</v>
      </c>
      <c r="E81" s="65">
        <f t="shared" si="18"/>
        <v>300697.2144</v>
      </c>
      <c r="F81" s="65">
        <f t="shared" si="18"/>
        <v>312048.9984</v>
      </c>
      <c r="G81" s="65">
        <f t="shared" si="18"/>
        <v>320549.33640000003</v>
      </c>
      <c r="H81" s="65">
        <f t="shared" si="18"/>
        <v>329067.6744</v>
      </c>
      <c r="I81" s="65">
        <f t="shared" si="18"/>
        <v>334735.8087</v>
      </c>
      <c r="J81" s="129">
        <f>(D81-'Launatöflur 1-01-2008'!D85)/'Launatöflur 1-01-2008'!D85</f>
        <v>0.29815281948065925</v>
      </c>
      <c r="K81" s="129">
        <f>(E81-'Launatöflur 1-01-2008'!E85)/'Launatöflur 1-01-2008'!E85</f>
        <v>0.304452815292136</v>
      </c>
      <c r="L81" s="129">
        <f>(F81-'Launatöflur 1-01-2008'!F85)/'Launatöflur 1-01-2008'!F85</f>
        <v>0.308254013645128</v>
      </c>
      <c r="M81" s="129">
        <f>(G81-'Launatöflur 1-01-2008'!G85)/'Launatöflur 1-01-2008'!G85</f>
        <v>0.31093726352626005</v>
      </c>
      <c r="N81" s="129">
        <f>(H81-'Launatöflur 1-01-2008'!H85)/'Launatöflur 1-01-2008'!H85</f>
        <v>0.31356392086492757</v>
      </c>
      <c r="O81" s="129">
        <f>(I81-'Launatöflur 1-01-2008'!I85)/'Launatöflur 1-01-2008'!I85</f>
        <v>0.31526946074686785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1608.6771382793036</v>
      </c>
      <c r="E83" s="58">
        <f t="shared" si="19"/>
        <v>1705.2000923076923</v>
      </c>
      <c r="F83" s="58">
        <f t="shared" si="19"/>
        <v>1769.5448615384614</v>
      </c>
      <c r="G83" s="58">
        <f t="shared" si="19"/>
        <v>1817.8034384615387</v>
      </c>
      <c r="H83" s="58">
        <f t="shared" si="19"/>
        <v>1866.0620153846155</v>
      </c>
      <c r="I83" s="58">
        <f t="shared" si="19"/>
        <v>1898.2423634615384</v>
      </c>
      <c r="J83" s="129">
        <f>(D83-'Launatöflur 1-01-2008'!D87)/'Launatöflur 1-01-2008'!D87</f>
        <v>0.2994627546282173</v>
      </c>
      <c r="K83" s="129">
        <f>(E83-'Launatöflur 1-01-2008'!E87)/'Launatöflur 1-01-2008'!E87</f>
        <v>0.3065834543434219</v>
      </c>
      <c r="L83" s="129">
        <f>(F83-'Launatöflur 1-01-2008'!F87)/'Launatöflur 1-01-2008'!F87</f>
        <v>0.31093426267332147</v>
      </c>
      <c r="M83" s="129">
        <f>(G83-'Launatöflur 1-01-2008'!G87)/'Launatöflur 1-01-2008'!G87</f>
        <v>0.314012641269006</v>
      </c>
      <c r="N83" s="129">
        <f>(H83-'Launatöflur 1-01-2008'!H87)/'Launatöflur 1-01-2008'!H87</f>
        <v>0.3169451837992712</v>
      </c>
      <c r="O83" s="129">
        <f>(I83-'Launatöflur 1-01-2008'!I87)/'Launatöflur 1-01-2008'!I87</f>
        <v>0.31882976297178844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2302.8828968171247</v>
      </c>
      <c r="E84" s="36">
        <f t="shared" si="20"/>
        <v>2441.0592</v>
      </c>
      <c r="F84" s="36">
        <f t="shared" si="20"/>
        <v>2533.1712</v>
      </c>
      <c r="G84" s="36">
        <f t="shared" si="20"/>
        <v>2602.2552</v>
      </c>
      <c r="H84" s="36">
        <f t="shared" si="20"/>
        <v>2671.3392</v>
      </c>
      <c r="I84" s="36">
        <f t="shared" si="20"/>
        <v>2717.4066000000003</v>
      </c>
      <c r="J84" s="129">
        <f>(D84-'Launatöflur 1-01-2008'!D88)/'Launatöflur 1-01-2008'!D88</f>
        <v>0.2290660361331043</v>
      </c>
      <c r="K84" s="129">
        <f>(E84-'Launatöflur 1-01-2008'!E88)/'Launatöflur 1-01-2008'!E88</f>
        <v>0.23580098112655615</v>
      </c>
      <c r="L84" s="129">
        <f>(F84-'Launatöflur 1-01-2008'!F88)/'Launatöflur 1-01-2008'!F88</f>
        <v>0.23991609002749184</v>
      </c>
      <c r="M84" s="129">
        <f>(G84-'Launatöflur 1-01-2008'!G88)/'Launatöflur 1-01-2008'!G88</f>
        <v>0.24282770143369725</v>
      </c>
      <c r="N84" s="129">
        <f>(H84-'Launatöflur 1-01-2008'!H88)/'Launatöflur 1-01-2008'!H88</f>
        <v>0.24560137725520673</v>
      </c>
      <c r="O84" s="129">
        <f>(I84-'Launatöflur 1-01-2008'!I88)/'Launatöflur 1-01-2008'!I88</f>
        <v>0.24738386178205873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3171.5141649148118</v>
      </c>
      <c r="E85" s="36">
        <f t="shared" si="21"/>
        <v>3361.8095999999996</v>
      </c>
      <c r="F85" s="36">
        <f t="shared" si="21"/>
        <v>3488.6656</v>
      </c>
      <c r="G85" s="36">
        <f t="shared" si="21"/>
        <v>3583.8075999999996</v>
      </c>
      <c r="H85" s="36">
        <f t="shared" si="21"/>
        <v>3678.9495999999995</v>
      </c>
      <c r="I85" s="36">
        <f t="shared" si="21"/>
        <v>3742.3932999999997</v>
      </c>
      <c r="J85" s="129">
        <f>(D85-'Launatöflur 1-01-2008'!D89)/'Launatöflur 1-01-2008'!D89</f>
        <v>0.22906603613310422</v>
      </c>
      <c r="K85" s="129">
        <f>(E85-'Launatöflur 1-01-2008'!E89)/'Launatöflur 1-01-2008'!E89</f>
        <v>0.23580098112655615</v>
      </c>
      <c r="L85" s="129">
        <f>(F85-'Launatöflur 1-01-2008'!F89)/'Launatöflur 1-01-2008'!F89</f>
        <v>0.2399160900274918</v>
      </c>
      <c r="M85" s="129">
        <f>(G85-'Launatöflur 1-01-2008'!G89)/'Launatöflur 1-01-2008'!G89</f>
        <v>0.2428277014336972</v>
      </c>
      <c r="N85" s="129">
        <f>(H85-'Launatöflur 1-01-2008'!H89)/'Launatöflur 1-01-2008'!H89</f>
        <v>0.24560137725520678</v>
      </c>
      <c r="O85" s="129">
        <f>(I85-'Launatöflur 1-01-2008'!I89)/'Launatöflur 1-01-2008'!I89</f>
        <v>0.24738386178205857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1818</v>
      </c>
      <c r="E86" s="157">
        <f t="shared" si="22"/>
        <v>1927</v>
      </c>
      <c r="F86" s="157">
        <f t="shared" si="22"/>
        <v>2000</v>
      </c>
      <c r="G86" s="157">
        <f t="shared" si="22"/>
        <v>2054</v>
      </c>
      <c r="H86" s="157">
        <f t="shared" si="22"/>
        <v>2109</v>
      </c>
      <c r="I86" s="157">
        <f t="shared" si="22"/>
        <v>2145</v>
      </c>
      <c r="J86" s="129">
        <f>(D86-'Launatöflur 1-01-2008'!D90)/'Launatöflur 1-01-2008'!D90</f>
        <v>0.35976065818997754</v>
      </c>
      <c r="K86" s="129">
        <f>(E86-'Launatöflur 1-01-2008'!E90)/'Launatöflur 1-01-2008'!E90</f>
        <v>0.35991531404375443</v>
      </c>
      <c r="L86" s="129">
        <f>(F86-'Launatöflur 1-01-2008'!F90)/'Launatöflur 1-01-2008'!F90</f>
        <v>0.35961930659415364</v>
      </c>
      <c r="M86" s="129">
        <f>(G86-'Launatöflur 1-01-2008'!G90)/'Launatöflur 1-01-2008'!G90</f>
        <v>0.35936465916611515</v>
      </c>
      <c r="N86" s="129">
        <f>(H86-'Launatöflur 1-01-2008'!H90)/'Launatöflur 1-01-2008'!H90</f>
        <v>0.3597678916827853</v>
      </c>
      <c r="O86" s="129">
        <f>(I86-'Launatöflur 1-01-2008'!I90)/'Launatöflur 1-01-2008'!I90</f>
        <v>0.36017755231452125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1.4315382757787976</v>
      </c>
      <c r="G87" s="67">
        <f t="shared" si="23"/>
        <v>1.4315382757787973</v>
      </c>
      <c r="H87" s="67">
        <f t="shared" si="23"/>
        <v>1.4315382757787973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258.9836816033653</v>
      </c>
      <c r="E92" s="159">
        <f t="shared" si="24"/>
        <v>274.5230769230769</v>
      </c>
      <c r="F92" s="159">
        <f t="shared" si="24"/>
        <v>284.8820512820513</v>
      </c>
      <c r="G92" s="159">
        <f t="shared" si="24"/>
        <v>292.65128205128207</v>
      </c>
      <c r="H92" s="159">
        <f t="shared" si="24"/>
        <v>300.42051282051284</v>
      </c>
      <c r="I92" s="159">
        <f t="shared" si="24"/>
        <v>305.60128205128206</v>
      </c>
      <c r="J92" s="129">
        <f>(D92-'Launatöflur 1-01-2008'!D96)/'Launatöflur 1-01-2008'!D96</f>
        <v>0.15742370447332088</v>
      </c>
      <c r="K92" s="129">
        <f>(E92-'Launatöflur 1-01-2008'!E96)/'Launatöflur 1-01-2008'!E96</f>
        <v>0.15742528309192608</v>
      </c>
      <c r="L92" s="129">
        <f>(F92-'Launatöflur 1-01-2008'!F96)/'Launatöflur 1-01-2008'!F96</f>
        <v>0.15742371064209731</v>
      </c>
      <c r="M92" s="129">
        <f>(G92-'Launatöflur 1-01-2008'!G96)/'Launatöflur 1-01-2008'!G96</f>
        <v>0.15742260436102318</v>
      </c>
      <c r="N92" s="129">
        <f>(H92-'Launatöflur 1-01-2008'!H96)/'Launatöflur 1-01-2008'!H96</f>
        <v>0.15742155530138413</v>
      </c>
      <c r="O92" s="129">
        <f>(I92-'Launatöflur 1-01-2008'!I96)/'Launatöflur 1-01-2008'!I96</f>
        <v>0.1574257411678825</v>
      </c>
    </row>
    <row r="93" spans="1:15" ht="12.75">
      <c r="A93" s="27" t="s">
        <v>48</v>
      </c>
      <c r="B93" s="68"/>
      <c r="C93" s="37"/>
      <c r="D93" s="159">
        <f t="shared" si="24"/>
        <v>460.57657936342497</v>
      </c>
      <c r="E93" s="159">
        <f t="shared" si="24"/>
        <v>488.21184000000005</v>
      </c>
      <c r="F93" s="159">
        <f t="shared" si="24"/>
        <v>506.6342400000001</v>
      </c>
      <c r="G93" s="159">
        <f t="shared" si="24"/>
        <v>520.45104</v>
      </c>
      <c r="H93" s="159">
        <f t="shared" si="24"/>
        <v>534.26784</v>
      </c>
      <c r="I93" s="159">
        <f t="shared" si="24"/>
        <v>543.4813200000001</v>
      </c>
      <c r="J93" s="129">
        <f>(D93-'Launatöflur 1-01-2008'!D97)/'Launatöflur 1-01-2008'!D97</f>
        <v>0.3599728527561521</v>
      </c>
      <c r="K93" s="129">
        <f>(E93-'Launatöflur 1-01-2008'!E97)/'Launatöflur 1-01-2008'!E97</f>
        <v>0.3599747076330129</v>
      </c>
      <c r="L93" s="129">
        <f>(F93-'Launatöflur 1-01-2008'!F97)/'Launatöflur 1-01-2008'!F97</f>
        <v>0.3599728600044644</v>
      </c>
      <c r="M93" s="129">
        <f>(G93-'Launatöflur 1-01-2008'!G97)/'Launatöflur 1-01-2008'!G97</f>
        <v>0.35997156012420206</v>
      </c>
      <c r="N93" s="129">
        <f>(H93-'Launatöflur 1-01-2008'!H97)/'Launatöflur 1-01-2008'!H97</f>
        <v>0.3599703274791259</v>
      </c>
      <c r="O93" s="129">
        <f>(I93-'Launatöflur 1-01-2008'!I97)/'Launatöflur 1-01-2008'!I97</f>
        <v>0.35997524587226176</v>
      </c>
    </row>
    <row r="94" spans="1:15" ht="12.75">
      <c r="A94" s="33" t="s">
        <v>84</v>
      </c>
      <c r="D94" s="37">
        <f aca="true" t="shared" si="25" ref="D94:I94">D84-(D81/156)</f>
        <v>484.43652776859017</v>
      </c>
      <c r="E94" s="37">
        <f t="shared" si="25"/>
        <v>513.512953846154</v>
      </c>
      <c r="F94" s="37">
        <f t="shared" si="25"/>
        <v>532.8571076923081</v>
      </c>
      <c r="G94" s="37">
        <f t="shared" si="25"/>
        <v>547.4517615384616</v>
      </c>
      <c r="H94" s="37">
        <f t="shared" si="25"/>
        <v>561.9310307692303</v>
      </c>
      <c r="I94" s="37">
        <f t="shared" si="25"/>
        <v>571.6642365384619</v>
      </c>
      <c r="J94" s="129">
        <f>(D94-'Launatöflur 1-01-2008'!D100)/'Launatöflur 1-01-2008'!D100</f>
        <v>0.024417063065763356</v>
      </c>
      <c r="K94" s="129">
        <f>(E94-'Launatöflur 1-01-2008'!E100)/'Launatöflur 1-01-2008'!E100</f>
        <v>0.031940975940075264</v>
      </c>
      <c r="L94" s="129">
        <f>(F94-'Launatöflur 1-01-2008'!F100)/'Launatöflur 1-01-2008'!F100</f>
        <v>0.03664047008588733</v>
      </c>
      <c r="M94" s="129">
        <f>(G94-'Launatöflur 1-01-2008'!G100)/'Launatöflur 1-01-2008'!G100</f>
        <v>0.04001693084628972</v>
      </c>
      <c r="N94" s="129">
        <f>(H94-'Launatöflur 1-01-2008'!H100)/'Launatöflur 1-01-2008'!H100</f>
        <v>0.043024242439235354</v>
      </c>
      <c r="O94" s="129">
        <f>(I94-'Launatöflur 1-01-2008'!I100)/'Launatöflur 1-01-2008'!I100</f>
        <v>0.04494538448017838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202007.27165062496</v>
      </c>
      <c r="E100" s="63">
        <f t="shared" si="26"/>
        <v>214128</v>
      </c>
      <c r="F100" s="63">
        <f t="shared" si="26"/>
        <v>222208</v>
      </c>
      <c r="G100" s="63">
        <f t="shared" si="26"/>
        <v>228268</v>
      </c>
      <c r="H100" s="63">
        <f t="shared" si="26"/>
        <v>234328</v>
      </c>
      <c r="I100" s="63">
        <f t="shared" si="26"/>
        <v>238369</v>
      </c>
      <c r="J100" s="129">
        <f>(D100-'Launatöflur 1-01-2008'!D107)/'Launatöflur 1-01-2008'!D107</f>
        <v>0.22906603613310425</v>
      </c>
      <c r="K100" s="129">
        <f>(E100-'Launatöflur 1-01-2008'!E107)/'Launatöflur 1-01-2008'!E107</f>
        <v>0.23580098112655612</v>
      </c>
      <c r="L100" s="129">
        <f>(F100-'Launatöflur 1-01-2008'!F107)/'Launatöflur 1-01-2008'!F107</f>
        <v>0.23991609002749173</v>
      </c>
      <c r="M100" s="129">
        <f>(G100-'Launatöflur 1-01-2008'!G107)/'Launatöflur 1-01-2008'!G107</f>
        <v>0.24282770143369717</v>
      </c>
      <c r="N100" s="129">
        <f>(H100-'Launatöflur 1-01-2008'!H107)/'Launatöflur 1-01-2008'!H107</f>
        <v>0.24560137725520687</v>
      </c>
      <c r="O100" s="129">
        <f>(I100-'Launatöflur 1-01-2008'!I107)/'Launatöflur 1-01-2008'!I107</f>
        <v>0.24738386178205857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82297.7624704646</v>
      </c>
      <c r="E101" s="36">
        <f t="shared" si="27"/>
        <v>87235.7472</v>
      </c>
      <c r="F101" s="36">
        <f t="shared" si="27"/>
        <v>90527.5392</v>
      </c>
      <c r="G101" s="36">
        <f t="shared" si="27"/>
        <v>92996.3832</v>
      </c>
      <c r="H101" s="36">
        <f t="shared" si="27"/>
        <v>95465.2272</v>
      </c>
      <c r="I101" s="36">
        <f t="shared" si="27"/>
        <v>97111.5306</v>
      </c>
      <c r="J101" s="129">
        <f>(D101-'Launatöflur 1-01-2008'!D108)/'Launatöflur 1-01-2008'!D108</f>
        <v>0.22906603613310414</v>
      </c>
      <c r="K101" s="129">
        <f>(E101-'Launatöflur 1-01-2008'!E108)/'Launatöflur 1-01-2008'!E108</f>
        <v>0.23580098112655626</v>
      </c>
      <c r="L101" s="129">
        <f>(F101-'Launatöflur 1-01-2008'!F108)/'Launatöflur 1-01-2008'!F108</f>
        <v>0.2399160900274918</v>
      </c>
      <c r="M101" s="129">
        <f>(G101-'Launatöflur 1-01-2008'!G108)/'Launatöflur 1-01-2008'!G108</f>
        <v>0.24282770143369709</v>
      </c>
      <c r="N101" s="129">
        <f>(H101-'Launatöflur 1-01-2008'!H108)/'Launatöflur 1-01-2008'!H108</f>
        <v>0.24560137725520684</v>
      </c>
      <c r="O101" s="129">
        <f>(I101-'Launatöflur 1-01-2008'!I108)/'Launatöflur 1-01-2008'!I108</f>
        <v>0.2473838617820586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284305.03412108956</v>
      </c>
      <c r="E103" s="53">
        <f t="shared" si="29"/>
        <v>301363.7472</v>
      </c>
      <c r="F103" s="53">
        <f t="shared" si="29"/>
        <v>312735.5392</v>
      </c>
      <c r="G103" s="53">
        <f t="shared" si="29"/>
        <v>321264.3832</v>
      </c>
      <c r="H103" s="53">
        <f t="shared" si="29"/>
        <v>329793.22719999996</v>
      </c>
      <c r="I103" s="53">
        <f t="shared" si="29"/>
        <v>335480.5306</v>
      </c>
      <c r="J103" s="129">
        <f>(D103-'Launatöflur 1-01-2008'!D110)/'Launatöflur 1-01-2008'!D110</f>
        <v>0.22906603613310414</v>
      </c>
      <c r="K103" s="129">
        <f>(E103-'Launatöflur 1-01-2008'!E110)/'Launatöflur 1-01-2008'!E110</f>
        <v>0.2358009811265561</v>
      </c>
      <c r="L103" s="129">
        <f>(F103-'Launatöflur 1-01-2008'!F110)/'Launatöflur 1-01-2008'!F110</f>
        <v>0.23991609002749184</v>
      </c>
      <c r="M103" s="129">
        <f>(G103-'Launatöflur 1-01-2008'!G110)/'Launatöflur 1-01-2008'!G110</f>
        <v>0.24282770143369709</v>
      </c>
      <c r="N103" s="129">
        <f>(H103-'Launatöflur 1-01-2008'!H110)/'Launatöflur 1-01-2008'!H110</f>
        <v>0.24560137725520687</v>
      </c>
      <c r="O103" s="129">
        <f>(I103-'Launatöflur 1-01-2008'!I110)/'Launatöflur 1-01-2008'!I110</f>
        <v>0.24738386178205857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32724</v>
      </c>
      <c r="E104" s="55">
        <f t="shared" si="30"/>
        <v>34686</v>
      </c>
      <c r="F104" s="55">
        <f t="shared" si="30"/>
        <v>36000</v>
      </c>
      <c r="G104" s="55">
        <f t="shared" si="30"/>
        <v>36972</v>
      </c>
      <c r="H104" s="55">
        <f t="shared" si="30"/>
        <v>37962</v>
      </c>
      <c r="I104" s="55">
        <f t="shared" si="30"/>
        <v>38610</v>
      </c>
      <c r="J104" s="129">
        <f>(D104-'Launatöflur 1-01-2008'!D111)/'Launatöflur 1-01-2008'!D111</f>
        <v>0.35976065818997754</v>
      </c>
      <c r="K104" s="129">
        <f>(E104-'Launatöflur 1-01-2008'!E111)/'Launatöflur 1-01-2008'!E111</f>
        <v>0.35991531404375443</v>
      </c>
      <c r="L104" s="129">
        <f>(F104-'Launatöflur 1-01-2008'!F111)/'Launatöflur 1-01-2008'!F111</f>
        <v>0.35961930659415364</v>
      </c>
      <c r="M104" s="129">
        <f>(G104-'Launatöflur 1-01-2008'!G111)/'Launatöflur 1-01-2008'!G111</f>
        <v>0.35936465916611515</v>
      </c>
      <c r="N104" s="129">
        <f>(H104-'Launatöflur 1-01-2008'!H111)/'Launatöflur 1-01-2008'!H111</f>
        <v>0.3597678916827853</v>
      </c>
      <c r="O104" s="129">
        <f>(I104-'Launatöflur 1-01-2008'!I111)/'Launatöflur 1-01-2008'!I111</f>
        <v>0.36017755231452125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317029.03412108956</v>
      </c>
      <c r="E105" s="65">
        <f t="shared" si="31"/>
        <v>336049.7472</v>
      </c>
      <c r="F105" s="65">
        <f t="shared" si="31"/>
        <v>348735.5392</v>
      </c>
      <c r="G105" s="65">
        <f t="shared" si="31"/>
        <v>358236.3832</v>
      </c>
      <c r="H105" s="65">
        <f t="shared" si="31"/>
        <v>367755.22719999996</v>
      </c>
      <c r="I105" s="65">
        <f t="shared" si="31"/>
        <v>374090.5306</v>
      </c>
      <c r="J105" s="129">
        <f>(D105-'Launatöflur 1-01-2008'!D112)/'Launatöflur 1-01-2008'!D112</f>
        <v>0.2413819893955376</v>
      </c>
      <c r="K105" s="129">
        <f>(E105-'Launatöflur 1-01-2008'!E112)/'Launatöflur 1-01-2008'!E112</f>
        <v>0.24755319789853428</v>
      </c>
      <c r="L105" s="129">
        <f>(F105-'Launatöflur 1-01-2008'!F112)/'Launatöflur 1-01-2008'!F112</f>
        <v>0.25128849302471207</v>
      </c>
      <c r="M105" s="129">
        <f>(G105-'Launatöflur 1-01-2008'!G112)/'Launatöflur 1-01-2008'!G112</f>
        <v>0.2539220419359117</v>
      </c>
      <c r="N105" s="129">
        <f>(H105-'Launatöflur 1-01-2008'!H112)/'Launatöflur 1-01-2008'!H112</f>
        <v>0.2564912716085603</v>
      </c>
      <c r="O105" s="129">
        <f>(I105-'Launatöflur 1-01-2008'!I112)/'Launatöflur 1-01-2008'!I112</f>
        <v>0.2581521195672987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1822.4681674428816</v>
      </c>
      <c r="E107" s="58">
        <f t="shared" si="32"/>
        <v>1931.818892307692</v>
      </c>
      <c r="F107" s="58">
        <f t="shared" si="32"/>
        <v>2004.7149948717947</v>
      </c>
      <c r="G107" s="58">
        <f t="shared" si="32"/>
        <v>2059.3870717948716</v>
      </c>
      <c r="H107" s="58">
        <f t="shared" si="32"/>
        <v>2114.0591487179486</v>
      </c>
      <c r="I107" s="58">
        <f t="shared" si="32"/>
        <v>2150.516221794872</v>
      </c>
      <c r="J107" s="129">
        <f>(D107-'Launatöflur 1-01-2008'!D114)/'Launatöflur 1-01-2008'!D114</f>
        <v>0.22906603613310403</v>
      </c>
      <c r="K107" s="129">
        <f>(E107-'Launatöflur 1-01-2008'!E114)/'Launatöflur 1-01-2008'!E114</f>
        <v>0.235800981126556</v>
      </c>
      <c r="L107" s="129">
        <f>(F107-'Launatöflur 1-01-2008'!F114)/'Launatöflur 1-01-2008'!F114</f>
        <v>0.23991609002749173</v>
      </c>
      <c r="M107" s="129">
        <f>(G107-'Launatöflur 1-01-2008'!G114)/'Launatöflur 1-01-2008'!G114</f>
        <v>0.24282770143369706</v>
      </c>
      <c r="N107" s="129">
        <f>(H107-'Launatöflur 1-01-2008'!H114)/'Launatöflur 1-01-2008'!H114</f>
        <v>0.24560137725520698</v>
      </c>
      <c r="O107" s="129">
        <f>(I107-'Launatöflur 1-01-2008'!I114)/'Launatöflur 1-01-2008'!I114</f>
        <v>0.2473838617820587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2302.8828968171247</v>
      </c>
      <c r="E108" s="36">
        <f t="shared" si="33"/>
        <v>2441.0592</v>
      </c>
      <c r="F108" s="36">
        <f t="shared" si="33"/>
        <v>2533.1712</v>
      </c>
      <c r="G108" s="36">
        <f t="shared" si="33"/>
        <v>2602.2552</v>
      </c>
      <c r="H108" s="36">
        <f t="shared" si="33"/>
        <v>2671.3392</v>
      </c>
      <c r="I108" s="36">
        <f t="shared" si="33"/>
        <v>2717.4066000000003</v>
      </c>
      <c r="J108" s="129">
        <f>(D108-'Launatöflur 1-01-2008'!D115)/'Launatöflur 1-01-2008'!D115</f>
        <v>0.2290660361331043</v>
      </c>
      <c r="K108" s="129">
        <f>(E108-'Launatöflur 1-01-2008'!E115)/'Launatöflur 1-01-2008'!E115</f>
        <v>0.23580098112655615</v>
      </c>
      <c r="L108" s="129">
        <f>(F108-'Launatöflur 1-01-2008'!F115)/'Launatöflur 1-01-2008'!F115</f>
        <v>0.23991609002749184</v>
      </c>
      <c r="M108" s="129">
        <f>(G108-'Launatöflur 1-01-2008'!G115)/'Launatöflur 1-01-2008'!G115</f>
        <v>0.24282770143369725</v>
      </c>
      <c r="N108" s="129">
        <f>(H108-'Launatöflur 1-01-2008'!H115)/'Launatöflur 1-01-2008'!H115</f>
        <v>0.24560137725520673</v>
      </c>
      <c r="O108" s="129">
        <f>(I108-'Launatöflur 1-01-2008'!I115)/'Launatöflur 1-01-2008'!I115</f>
        <v>0.24738386178205873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3171.5141649148118</v>
      </c>
      <c r="E109" s="36">
        <f t="shared" si="34"/>
        <v>3361.8095999999996</v>
      </c>
      <c r="F109" s="36">
        <f t="shared" si="34"/>
        <v>3488.6656</v>
      </c>
      <c r="G109" s="36">
        <f t="shared" si="34"/>
        <v>3583.8075999999996</v>
      </c>
      <c r="H109" s="36">
        <f t="shared" si="34"/>
        <v>3678.9495999999995</v>
      </c>
      <c r="I109" s="36">
        <f t="shared" si="34"/>
        <v>3742.3932999999997</v>
      </c>
      <c r="J109" s="129">
        <f>(D109-'Launatöflur 1-01-2008'!D116)/'Launatöflur 1-01-2008'!D116</f>
        <v>0.22906603613310422</v>
      </c>
      <c r="K109" s="129">
        <f>(E109-'Launatöflur 1-01-2008'!E116)/'Launatöflur 1-01-2008'!E116</f>
        <v>0.23580098112655615</v>
      </c>
      <c r="L109" s="129">
        <f>(F109-'Launatöflur 1-01-2008'!F116)/'Launatöflur 1-01-2008'!F116</f>
        <v>0.2399160900274918</v>
      </c>
      <c r="M109" s="129">
        <f>(G109-'Launatöflur 1-01-2008'!G116)/'Launatöflur 1-01-2008'!G116</f>
        <v>0.2428277014336972</v>
      </c>
      <c r="N109" s="129">
        <f>(H109-'Launatöflur 1-01-2008'!H116)/'Launatöflur 1-01-2008'!H116</f>
        <v>0.24560137725520678</v>
      </c>
      <c r="O109" s="129">
        <f>(I109-'Launatöflur 1-01-2008'!I116)/'Launatöflur 1-01-2008'!I116</f>
        <v>0.24738386178205857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1818</v>
      </c>
      <c r="E110" s="157">
        <f t="shared" si="35"/>
        <v>1927</v>
      </c>
      <c r="F110" s="157">
        <f t="shared" si="35"/>
        <v>2000</v>
      </c>
      <c r="G110" s="157">
        <f t="shared" si="35"/>
        <v>2054</v>
      </c>
      <c r="H110" s="157">
        <f t="shared" si="35"/>
        <v>2109</v>
      </c>
      <c r="I110" s="157">
        <f t="shared" si="35"/>
        <v>2145</v>
      </c>
      <c r="J110" s="129">
        <f>(D110-'Launatöflur 1-01-2008'!D117)/'Launatöflur 1-01-2008'!D117</f>
        <v>0.35976065818997754</v>
      </c>
      <c r="K110" s="129">
        <f>(E110-'Launatöflur 1-01-2008'!E117)/'Launatöflur 1-01-2008'!E117</f>
        <v>0.35991531404375443</v>
      </c>
      <c r="L110" s="129">
        <f>(F110-'Launatöflur 1-01-2008'!F117)/'Launatöflur 1-01-2008'!F117</f>
        <v>0.35961930659415364</v>
      </c>
      <c r="M110" s="129">
        <f>(G110-'Launatöflur 1-01-2008'!G117)/'Launatöflur 1-01-2008'!G117</f>
        <v>0.35936465916611515</v>
      </c>
      <c r="N110" s="129">
        <f>(H110-'Launatöflur 1-01-2008'!H117)/'Launatöflur 1-01-2008'!H117</f>
        <v>0.3597678916827853</v>
      </c>
      <c r="O110" s="129">
        <f>(I110-'Launatöflur 1-01-2008'!I117)/'Launatöflur 1-01-2008'!I117</f>
        <v>0.36017755231452125</v>
      </c>
    </row>
    <row r="111" spans="4:15" ht="12.75" hidden="1">
      <c r="D111" s="102">
        <f aca="true" t="shared" si="36" ref="D111:I111">+D108/D107</f>
        <v>1.263606650561319</v>
      </c>
      <c r="E111" s="102">
        <f t="shared" si="36"/>
        <v>1.263606650561319</v>
      </c>
      <c r="F111" s="102">
        <f t="shared" si="36"/>
        <v>1.263606650561319</v>
      </c>
      <c r="G111" s="102">
        <f t="shared" si="36"/>
        <v>1.2636066505613188</v>
      </c>
      <c r="H111" s="102">
        <f t="shared" si="36"/>
        <v>1.2636066505613188</v>
      </c>
      <c r="I111" s="102">
        <f t="shared" si="36"/>
        <v>1.2636066505613188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258.9836816033653</v>
      </c>
      <c r="E113" s="160">
        <f t="shared" si="37"/>
        <v>274.5230769230769</v>
      </c>
      <c r="F113" s="160">
        <f t="shared" si="37"/>
        <v>284.8820512820513</v>
      </c>
      <c r="G113" s="160">
        <f t="shared" si="37"/>
        <v>292.65128205128207</v>
      </c>
      <c r="H113" s="160">
        <f t="shared" si="37"/>
        <v>300.42051282051284</v>
      </c>
      <c r="I113" s="160">
        <f t="shared" si="37"/>
        <v>305.60128205128206</v>
      </c>
      <c r="J113" s="129">
        <f>(D113-'Launatöflur 1-01-2008'!D120)/'Launatöflur 1-01-2008'!D120</f>
        <v>0.15742370447332088</v>
      </c>
      <c r="K113" s="129">
        <f>(E113-'Launatöflur 1-01-2008'!E120)/'Launatöflur 1-01-2008'!E120</f>
        <v>0.15742528309192608</v>
      </c>
      <c r="L113" s="129">
        <f>(F113-'Launatöflur 1-01-2008'!F120)/'Launatöflur 1-01-2008'!F120</f>
        <v>0.15742371064209731</v>
      </c>
      <c r="M113" s="129">
        <f>(G113-'Launatöflur 1-01-2008'!G120)/'Launatöflur 1-01-2008'!G120</f>
        <v>0.15742260436102318</v>
      </c>
      <c r="N113" s="129">
        <f>(H113-'Launatöflur 1-01-2008'!H120)/'Launatöflur 1-01-2008'!H120</f>
        <v>0.15742155530138413</v>
      </c>
      <c r="O113" s="129">
        <f>(I113-'Launatöflur 1-01-2008'!I120)/'Launatöflur 1-01-2008'!I120</f>
        <v>0.1574257411678825</v>
      </c>
    </row>
    <row r="114" spans="1:15" ht="12.75" hidden="1">
      <c r="A114" s="27" t="s">
        <v>48</v>
      </c>
      <c r="B114" s="68"/>
      <c r="C114" s="37"/>
      <c r="D114" s="160">
        <f t="shared" si="37"/>
        <v>460.57657936342497</v>
      </c>
      <c r="E114" s="160">
        <f t="shared" si="37"/>
        <v>488.21184000000005</v>
      </c>
      <c r="F114" s="160">
        <f t="shared" si="37"/>
        <v>506.6342400000001</v>
      </c>
      <c r="G114" s="160">
        <f t="shared" si="37"/>
        <v>520.45104</v>
      </c>
      <c r="H114" s="160">
        <f t="shared" si="37"/>
        <v>534.26784</v>
      </c>
      <c r="I114" s="160">
        <f t="shared" si="37"/>
        <v>543.4813200000001</v>
      </c>
      <c r="J114" s="129">
        <f>(D114-'Launatöflur 1-01-2008'!D121)/'Launatöflur 1-01-2008'!D121</f>
        <v>0.3599728527561521</v>
      </c>
      <c r="K114" s="129">
        <f>(E114-'Launatöflur 1-01-2008'!E121)/'Launatöflur 1-01-2008'!E121</f>
        <v>0.3599747076330129</v>
      </c>
      <c r="L114" s="129">
        <f>(F114-'Launatöflur 1-01-2008'!F121)/'Launatöflur 1-01-2008'!F121</f>
        <v>0.3599728600044644</v>
      </c>
      <c r="M114" s="129">
        <f>(G114-'Launatöflur 1-01-2008'!G121)/'Launatöflur 1-01-2008'!G121</f>
        <v>0.35997156012420206</v>
      </c>
      <c r="N114" s="129">
        <f>(H114-'Launatöflur 1-01-2008'!H121)/'Launatöflur 1-01-2008'!H121</f>
        <v>0.3599703274791259</v>
      </c>
      <c r="O114" s="129">
        <f>(I114-'Launatöflur 1-01-2008'!I121)/'Launatöflur 1-01-2008'!I121</f>
        <v>0.35997524587226176</v>
      </c>
    </row>
    <row r="115" spans="1:15" ht="12.75" hidden="1">
      <c r="A115" s="33" t="s">
        <v>85</v>
      </c>
      <c r="D115" s="37">
        <f aca="true" t="shared" si="38" ref="D115:I115">D108-(D105/156)</f>
        <v>270.6454986050121</v>
      </c>
      <c r="E115" s="37">
        <f t="shared" si="38"/>
        <v>286.89415384615404</v>
      </c>
      <c r="F115" s="37">
        <f t="shared" si="38"/>
        <v>297.68697435897457</v>
      </c>
      <c r="G115" s="37">
        <f t="shared" si="38"/>
        <v>305.8681282051284</v>
      </c>
      <c r="H115" s="37">
        <f t="shared" si="38"/>
        <v>313.9338974358975</v>
      </c>
      <c r="I115" s="37">
        <f t="shared" si="38"/>
        <v>319.3903782051284</v>
      </c>
      <c r="J115" s="129">
        <f>(D115-'Launatöflur 1-01-2008'!D125)/'Launatöflur 1-01-2008'!D125</f>
        <v>0.14385292713448775</v>
      </c>
      <c r="K115" s="129">
        <f>(E115-'Launatöflur 1-01-2008'!E125)/'Launatöflur 1-01-2008'!E125</f>
        <v>0.15416424871068501</v>
      </c>
      <c r="L115" s="129">
        <f>(F115-'Launatöflur 1-01-2008'!F125)/'Launatöflur 1-01-2008'!F125</f>
        <v>0.16069775464004865</v>
      </c>
      <c r="M115" s="129">
        <f>(G115-'Launatöflur 1-01-2008'!G125)/'Launatöflur 1-01-2008'!G125</f>
        <v>0.16541329465616347</v>
      </c>
      <c r="N115" s="129">
        <f>(H115-'Launatöflur 1-01-2008'!H125)/'Launatöflur 1-01-2008'!H125</f>
        <v>0.16948882074850147</v>
      </c>
      <c r="O115" s="129">
        <f>(I115-'Launatöflur 1-01-2008'!I125)/'Launatöflur 1-01-2008'!I125</f>
        <v>0.17206654365396346</v>
      </c>
    </row>
    <row r="116" ht="12.75" hidden="1"/>
  </sheetData>
  <sheetProtection/>
  <mergeCells count="1">
    <mergeCell ref="B47:C4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115"/>
  <sheetViews>
    <sheetView zoomScalePageLayoutView="0" workbookViewId="0" topLeftCell="A20">
      <selection activeCell="F42" sqref="F42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1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87">
        <v>2011</v>
      </c>
      <c r="J6" s="177">
        <v>2012</v>
      </c>
      <c r="K6" s="108">
        <v>2013</v>
      </c>
    </row>
    <row r="7" spans="1:11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88">
        <v>0.05</v>
      </c>
      <c r="J7" s="178">
        <v>0.035</v>
      </c>
      <c r="K7" s="169">
        <v>0.0325</v>
      </c>
    </row>
    <row r="8" spans="1:11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89">
        <f t="shared" si="0"/>
        <v>0.05</v>
      </c>
      <c r="J8" s="179">
        <f t="shared" si="0"/>
        <v>0.035</v>
      </c>
      <c r="K8" s="170">
        <f t="shared" si="0"/>
        <v>0.0325</v>
      </c>
    </row>
    <row r="9" spans="1:10" ht="12.75">
      <c r="A9" s="5" t="s">
        <v>2</v>
      </c>
      <c r="B9" s="6"/>
      <c r="D9" s="6">
        <v>36</v>
      </c>
      <c r="G9" s="108"/>
      <c r="H9" s="6"/>
      <c r="I9" s="175"/>
      <c r="J9" s="180"/>
    </row>
    <row r="10" spans="1:10" ht="12.75">
      <c r="A10" s="5" t="s">
        <v>3</v>
      </c>
      <c r="B10" s="6"/>
      <c r="D10" s="6">
        <v>156</v>
      </c>
      <c r="G10" s="6"/>
      <c r="H10" s="6"/>
      <c r="I10" s="175"/>
      <c r="J10" s="180"/>
    </row>
    <row r="11" spans="1:10" ht="12.75">
      <c r="A11" s="5" t="s">
        <v>4</v>
      </c>
      <c r="B11" s="6"/>
      <c r="D11" s="6">
        <f>+D10/D9</f>
        <v>4.333333333333333</v>
      </c>
      <c r="G11" s="6"/>
      <c r="H11" s="6"/>
      <c r="I11" s="175"/>
      <c r="J11" s="180"/>
    </row>
    <row r="12" spans="1:10" ht="12.75">
      <c r="A12" s="5" t="s">
        <v>5</v>
      </c>
      <c r="B12" s="6"/>
      <c r="D12" s="6">
        <f>+D11*12</f>
        <v>52</v>
      </c>
      <c r="G12" s="6"/>
      <c r="H12" s="6"/>
      <c r="I12" s="175"/>
      <c r="J12" s="180"/>
    </row>
    <row r="13" spans="1:10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75"/>
      <c r="J13" s="180"/>
    </row>
    <row r="14" spans="1:10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75"/>
      <c r="J14" s="180"/>
    </row>
    <row r="15" spans="1:10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75"/>
      <c r="J15" s="180"/>
    </row>
    <row r="16" spans="1:10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75"/>
      <c r="J16" s="180"/>
    </row>
    <row r="17" spans="1:10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75"/>
      <c r="J17" s="180"/>
    </row>
    <row r="18" spans="1:10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75"/>
      <c r="J18" s="180"/>
    </row>
    <row r="19" spans="1:10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75"/>
      <c r="J19" s="180"/>
    </row>
    <row r="20" spans="1:10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75"/>
      <c r="J20" s="180"/>
    </row>
    <row r="21" spans="1:10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75"/>
      <c r="J21" s="180"/>
    </row>
    <row r="22" spans="1:10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75"/>
      <c r="J22" s="180"/>
    </row>
    <row r="23" spans="1:10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75"/>
      <c r="J23" s="180"/>
    </row>
    <row r="24" spans="1:10" ht="12.75">
      <c r="A24" s="5" t="s">
        <v>17</v>
      </c>
      <c r="B24" s="22"/>
      <c r="D24" s="18">
        <v>0.2423</v>
      </c>
      <c r="E24" s="18"/>
      <c r="G24" s="23"/>
      <c r="H24" s="22"/>
      <c r="I24" s="175"/>
      <c r="J24" s="180"/>
    </row>
    <row r="25" spans="1:10" ht="12.75" hidden="1">
      <c r="A25" s="5" t="s">
        <v>18</v>
      </c>
      <c r="B25" s="14"/>
      <c r="D25" s="14">
        <v>0.4074</v>
      </c>
      <c r="G25" s="18"/>
      <c r="H25" s="14"/>
      <c r="I25" s="175"/>
      <c r="J25" s="180"/>
    </row>
    <row r="26" spans="1:10" ht="12.75">
      <c r="A26" s="5" t="s">
        <v>19</v>
      </c>
      <c r="B26" s="21"/>
      <c r="D26" s="21">
        <v>0</v>
      </c>
      <c r="E26" s="21"/>
      <c r="G26" s="23"/>
      <c r="H26" s="21"/>
      <c r="I26" s="175"/>
      <c r="J26" s="180"/>
    </row>
    <row r="27" spans="1:10" ht="12.75">
      <c r="A27" s="5" t="s">
        <v>80</v>
      </c>
      <c r="B27" s="21"/>
      <c r="D27" s="21">
        <v>22</v>
      </c>
      <c r="E27" s="21"/>
      <c r="G27" s="23"/>
      <c r="H27" s="21"/>
      <c r="I27" s="175"/>
      <c r="J27" s="180"/>
    </row>
    <row r="28" spans="1:10" ht="12.75">
      <c r="A28" s="5" t="s">
        <v>115</v>
      </c>
      <c r="B28" s="21"/>
      <c r="D28" s="21">
        <v>18</v>
      </c>
      <c r="E28" s="21"/>
      <c r="G28" s="23"/>
      <c r="H28" s="21"/>
      <c r="I28" s="175"/>
      <c r="J28" s="180"/>
    </row>
    <row r="29" spans="1:10" ht="12.75">
      <c r="A29" s="5" t="s">
        <v>79</v>
      </c>
      <c r="B29" s="21"/>
      <c r="D29" s="21">
        <v>18</v>
      </c>
      <c r="E29" s="21"/>
      <c r="G29" s="23"/>
      <c r="H29" s="21"/>
      <c r="I29" s="175"/>
      <c r="J29" s="180"/>
    </row>
    <row r="30" spans="1:11" ht="12.75">
      <c r="A30" s="5" t="s">
        <v>20</v>
      </c>
      <c r="B30" s="21"/>
      <c r="D30" s="21"/>
      <c r="E30" s="21"/>
      <c r="G30" s="175"/>
      <c r="H30" s="21"/>
      <c r="I30" s="190">
        <v>130700</v>
      </c>
      <c r="J30" s="181">
        <v>135300</v>
      </c>
      <c r="K30" s="174">
        <v>139700</v>
      </c>
    </row>
    <row r="31" spans="1:11" ht="12.75">
      <c r="A31" s="5" t="s">
        <v>21</v>
      </c>
      <c r="B31" s="21"/>
      <c r="D31" s="21"/>
      <c r="E31" s="21"/>
      <c r="G31" s="175"/>
      <c r="H31" s="21"/>
      <c r="I31" s="190">
        <v>130700</v>
      </c>
      <c r="J31" s="181">
        <v>135300</v>
      </c>
      <c r="K31" s="174">
        <v>139700</v>
      </c>
    </row>
    <row r="32" spans="1:8" ht="12.75">
      <c r="A32" s="5" t="s">
        <v>116</v>
      </c>
      <c r="B32" s="18"/>
      <c r="D32" s="18">
        <v>0.135</v>
      </c>
      <c r="E32" s="21"/>
      <c r="G32" s="18"/>
      <c r="H32" s="18"/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118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J30</f>
        <v>135300</v>
      </c>
      <c r="E43" s="18"/>
      <c r="G43" s="18"/>
      <c r="H43" s="18"/>
    </row>
    <row r="44" spans="1:8" ht="12.75">
      <c r="A44" s="25" t="s">
        <v>86</v>
      </c>
      <c r="B44" s="18"/>
      <c r="D44" s="154"/>
      <c r="E44" s="18"/>
      <c r="G44" s="18"/>
      <c r="H44" s="18"/>
    </row>
    <row r="45" spans="1:8" ht="12.75">
      <c r="A45" s="25" t="s">
        <v>27</v>
      </c>
      <c r="B45" s="18"/>
      <c r="D45" s="154"/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58">
        <f>Hækkanir!J5</f>
        <v>195648.68924999997</v>
      </c>
      <c r="E50" s="158">
        <f>ROUND($D50*(1+E47),0)</f>
        <v>207388</v>
      </c>
      <c r="F50" s="158">
        <f>ROUND($D50*(1+F47),0)</f>
        <v>215214</v>
      </c>
      <c r="G50" s="158">
        <f>ROUND($D50*(1+G47),0)</f>
        <v>221083</v>
      </c>
      <c r="H50" s="158">
        <f>ROUND($D50*(1+H47),0)</f>
        <v>226952</v>
      </c>
      <c r="I50" s="158">
        <f>ROUND($D50*(1+I47),0)</f>
        <v>230865</v>
      </c>
      <c r="J50" s="129">
        <f>(D50-'Launatöflur 1-01-2008'!D51)/'Launatöflur 1-01-2008'!D51</f>
        <v>0.1903787274896894</v>
      </c>
      <c r="K50" s="129">
        <f>(E50-'Launatöflur 1-01-2008'!E51)/'Launatöflur 1-01-2008'!E51</f>
        <v>0.19690229149795552</v>
      </c>
      <c r="L50" s="129">
        <f>(F50-'Launatöflur 1-01-2008'!F51)/'Launatöflur 1-01-2008'!F51</f>
        <v>0.20088971323794194</v>
      </c>
      <c r="M50" s="129">
        <f>(G50-'Launatöflur 1-01-2008'!G51)/'Launatöflur 1-01-2008'!G51</f>
        <v>0.20370825834574305</v>
      </c>
      <c r="N50" s="129">
        <f>(H50-'Launatöflur 1-01-2008'!H51)/'Launatöflur 1-01-2008'!H51</f>
        <v>0.20639327682062625</v>
      </c>
      <c r="O50" s="129">
        <f>(I50-'Launatöflur 1-01-2008'!I51)/'Launatöflur 1-01-2008'!I51</f>
        <v>0.20811546488979252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195648.68924999997</v>
      </c>
      <c r="E53" s="53">
        <f t="shared" si="3"/>
        <v>207388</v>
      </c>
      <c r="F53" s="53">
        <f t="shared" si="3"/>
        <v>215214</v>
      </c>
      <c r="G53" s="53">
        <f t="shared" si="3"/>
        <v>221083</v>
      </c>
      <c r="H53" s="53">
        <f t="shared" si="3"/>
        <v>226952</v>
      </c>
      <c r="I53" s="53">
        <f t="shared" si="3"/>
        <v>230865</v>
      </c>
      <c r="J53" s="129">
        <f>(D53-'Launatöflur 1-01-2008'!D54)/'Launatöflur 1-01-2008'!D54</f>
        <v>0.1903787274896894</v>
      </c>
      <c r="K53" s="129">
        <f>(E53-'Launatöflur 1-01-2008'!E54)/'Launatöflur 1-01-2008'!E54</f>
        <v>0.19690229149795552</v>
      </c>
      <c r="L53" s="129">
        <f>(F53-'Launatöflur 1-01-2008'!F54)/'Launatöflur 1-01-2008'!F54</f>
        <v>0.20088971323794194</v>
      </c>
      <c r="M53" s="129">
        <f>(G53-'Launatöflur 1-01-2008'!G54)/'Launatöflur 1-01-2008'!G54</f>
        <v>0.20370825834574305</v>
      </c>
      <c r="N53" s="129">
        <f>(H53-'Launatöflur 1-01-2008'!H54)/'Launatöflur 1-01-2008'!H54</f>
        <v>0.20639327682062625</v>
      </c>
      <c r="O53" s="129">
        <f>(I53-'Launatöflur 1-01-2008'!I54)/'Launatöflur 1-01-2008'!I54</f>
        <v>0.20811546488979252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38742</v>
      </c>
      <c r="E54" s="55">
        <f t="shared" si="4"/>
        <v>41052</v>
      </c>
      <c r="F54" s="55">
        <f t="shared" si="4"/>
        <v>42614</v>
      </c>
      <c r="G54" s="55">
        <f t="shared" si="4"/>
        <v>43780</v>
      </c>
      <c r="H54" s="55">
        <f t="shared" si="4"/>
        <v>44946</v>
      </c>
      <c r="I54" s="55">
        <f t="shared" si="4"/>
        <v>45716</v>
      </c>
      <c r="J54" s="129">
        <f>(D54-'Launatöflur 1-01-2008'!D55)/'Launatöflur 1-01-2008'!D55</f>
        <v>0.31712789827973076</v>
      </c>
      <c r="K54" s="129">
        <f>(E54-'Launatöflur 1-01-2008'!E55)/'Launatöflur 1-01-2008'!E55</f>
        <v>0.3168666196189132</v>
      </c>
      <c r="L54" s="129">
        <f>(F54-'Launatöflur 1-01-2008'!F55)/'Launatöflur 1-01-2008'!F55</f>
        <v>0.3167912984364378</v>
      </c>
      <c r="M54" s="129">
        <f>(G54-'Launatöflur 1-01-2008'!G55)/'Launatöflur 1-01-2008'!G55</f>
        <v>0.3170086035737922</v>
      </c>
      <c r="N54" s="129">
        <f>(H54-'Launatöflur 1-01-2008'!H55)/'Launatöflur 1-01-2008'!H55</f>
        <v>0.31721470019342357</v>
      </c>
      <c r="O54" s="129">
        <f>(I54-'Launatöflur 1-01-2008'!I55)/'Launatöflur 1-01-2008'!I55</f>
        <v>0.31769181991122386</v>
      </c>
    </row>
    <row r="55" spans="1:15" ht="12.75">
      <c r="A55" s="56"/>
      <c r="B55" s="40"/>
      <c r="C55" s="40"/>
      <c r="D55" s="57">
        <f aca="true" t="shared" si="5" ref="D55:I55">SUM(D53:D54)</f>
        <v>234390.68924999997</v>
      </c>
      <c r="E55" s="57">
        <f t="shared" si="5"/>
        <v>248440</v>
      </c>
      <c r="F55" s="57">
        <f t="shared" si="5"/>
        <v>257828</v>
      </c>
      <c r="G55" s="57">
        <f t="shared" si="5"/>
        <v>264863</v>
      </c>
      <c r="H55" s="57">
        <f t="shared" si="5"/>
        <v>271898</v>
      </c>
      <c r="I55" s="57">
        <f t="shared" si="5"/>
        <v>276581</v>
      </c>
      <c r="J55" s="129">
        <f>(D55-'Launatöflur 1-01-2008'!D56)/'Launatöflur 1-01-2008'!D56</f>
        <v>0.20961883071953605</v>
      </c>
      <c r="K55" s="129">
        <f>(E55-'Launatöflur 1-01-2008'!E56)/'Launatöflur 1-01-2008'!E56</f>
        <v>0.21519461925573144</v>
      </c>
      <c r="L55" s="129">
        <f>(F55-'Launatöflur 1-01-2008'!F56)/'Launatöflur 1-01-2008'!F56</f>
        <v>0.21861781237015615</v>
      </c>
      <c r="M55" s="129">
        <f>(G55-'Launatöflur 1-01-2008'!G56)/'Launatöflur 1-01-2008'!G56</f>
        <v>0.22107179889776635</v>
      </c>
      <c r="N55" s="129">
        <f>(H55-'Launatöflur 1-01-2008'!H56)/'Launatöflur 1-01-2008'!H56</f>
        <v>0.22340794508354792</v>
      </c>
      <c r="O55" s="129">
        <f>(I55-'Launatöflur 1-01-2008'!I56)/'Launatöflur 1-01-2008'!I56</f>
        <v>0.2249525987576556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1254.1582644230766</v>
      </c>
      <c r="E57" s="58">
        <f t="shared" si="6"/>
        <v>1329.4102564102564</v>
      </c>
      <c r="F57" s="58">
        <f t="shared" si="6"/>
        <v>1379.576923076923</v>
      </c>
      <c r="G57" s="58">
        <f t="shared" si="6"/>
        <v>1417.198717948718</v>
      </c>
      <c r="H57" s="58">
        <f t="shared" si="6"/>
        <v>1454.820512820513</v>
      </c>
      <c r="I57" s="58">
        <f t="shared" si="6"/>
        <v>1479.9038461538462</v>
      </c>
      <c r="J57" s="129">
        <f>(D57-'Launatöflur 1-01-2008'!D58)/'Launatöflur 1-01-2008'!D58</f>
        <v>0.19037872748968931</v>
      </c>
      <c r="K57" s="129">
        <f>(E57-'Launatöflur 1-01-2008'!E58)/'Launatöflur 1-01-2008'!E58</f>
        <v>0.19690229149795557</v>
      </c>
      <c r="L57" s="129">
        <f>(F57-'Launatöflur 1-01-2008'!F58)/'Launatöflur 1-01-2008'!F58</f>
        <v>0.20088971323794194</v>
      </c>
      <c r="M57" s="129">
        <f>(G57-'Launatöflur 1-01-2008'!G58)/'Launatöflur 1-01-2008'!G58</f>
        <v>0.20370825834574313</v>
      </c>
      <c r="N57" s="129">
        <f>(H57-'Launatöflur 1-01-2008'!H58)/'Launatöflur 1-01-2008'!H58</f>
        <v>0.20639327682062644</v>
      </c>
      <c r="O57" s="129">
        <f>(I57-'Launatöflur 1-01-2008'!I58)/'Launatöflur 1-01-2008'!I58</f>
        <v>0.2081154648897925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2230.3950574499995</v>
      </c>
      <c r="E58" s="36">
        <f t="shared" si="7"/>
        <v>2364.2232</v>
      </c>
      <c r="F58" s="36">
        <f t="shared" si="7"/>
        <v>2453.4396</v>
      </c>
      <c r="G58" s="36">
        <f t="shared" si="7"/>
        <v>2520.3462</v>
      </c>
      <c r="H58" s="36">
        <f t="shared" si="7"/>
        <v>2587.2528</v>
      </c>
      <c r="I58" s="36">
        <f t="shared" si="7"/>
        <v>2631.861</v>
      </c>
      <c r="J58" s="129">
        <f>(D58-'Launatöflur 1-01-2008'!D59)/'Launatöflur 1-01-2008'!D59</f>
        <v>0.19037872748968931</v>
      </c>
      <c r="K58" s="129">
        <f>(E58-'Launatöflur 1-01-2008'!E59)/'Launatöflur 1-01-2008'!E59</f>
        <v>0.19690229149795543</v>
      </c>
      <c r="L58" s="129">
        <f>(F58-'Launatöflur 1-01-2008'!F59)/'Launatöflur 1-01-2008'!F59</f>
        <v>0.20088971323794205</v>
      </c>
      <c r="M58" s="129">
        <f>(G58-'Launatöflur 1-01-2008'!G59)/'Launatöflur 1-01-2008'!G59</f>
        <v>0.20370825834574305</v>
      </c>
      <c r="N58" s="129">
        <f>(H58-'Launatöflur 1-01-2008'!H59)/'Launatöflur 1-01-2008'!H59</f>
        <v>0.20639327682062628</v>
      </c>
      <c r="O58" s="129">
        <f>(I58-'Launatöflur 1-01-2008'!I59)/'Launatöflur 1-01-2008'!I59</f>
        <v>0.20811546488979252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3071.6844212249994</v>
      </c>
      <c r="E59" s="36">
        <f t="shared" si="8"/>
        <v>3255.9916</v>
      </c>
      <c r="F59" s="36">
        <f t="shared" si="8"/>
        <v>3378.8597999999997</v>
      </c>
      <c r="G59" s="36">
        <f t="shared" si="8"/>
        <v>3471.0031</v>
      </c>
      <c r="H59" s="36">
        <f t="shared" si="8"/>
        <v>3563.1463999999996</v>
      </c>
      <c r="I59" s="36">
        <f t="shared" si="8"/>
        <v>3624.5804999999996</v>
      </c>
      <c r="J59" s="129">
        <f>(D59-'Launatöflur 1-01-2008'!D60)/'Launatöflur 1-01-2008'!D60</f>
        <v>0.19037872748968937</v>
      </c>
      <c r="K59" s="129">
        <f>(E59-'Launatöflur 1-01-2008'!E60)/'Launatöflur 1-01-2008'!E60</f>
        <v>0.19690229149795563</v>
      </c>
      <c r="L59" s="129">
        <f>(F59-'Launatöflur 1-01-2008'!F60)/'Launatöflur 1-01-2008'!F60</f>
        <v>0.200889713237942</v>
      </c>
      <c r="M59" s="129">
        <f>(G59-'Launatöflur 1-01-2008'!G60)/'Launatöflur 1-01-2008'!G60</f>
        <v>0.20370825834574313</v>
      </c>
      <c r="N59" s="129">
        <f>(H59-'Launatöflur 1-01-2008'!H60)/'Launatöflur 1-01-2008'!H60</f>
        <v>0.20639327682062622</v>
      </c>
      <c r="O59" s="129">
        <f>(I59-'Launatöflur 1-01-2008'!I60)/'Launatöflur 1-01-2008'!I60</f>
        <v>0.20811546488979246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1761</v>
      </c>
      <c r="E60" s="157">
        <f t="shared" si="9"/>
        <v>1866</v>
      </c>
      <c r="F60" s="157">
        <f t="shared" si="9"/>
        <v>1937</v>
      </c>
      <c r="G60" s="157">
        <f t="shared" si="9"/>
        <v>1990</v>
      </c>
      <c r="H60" s="157">
        <f t="shared" si="9"/>
        <v>2043</v>
      </c>
      <c r="I60" s="157">
        <f t="shared" si="9"/>
        <v>2078</v>
      </c>
      <c r="J60" s="129">
        <f>(D60-'Launatöflur 1-01-2008'!D61)/'Launatöflur 1-01-2008'!D61</f>
        <v>0.31712789827973076</v>
      </c>
      <c r="K60" s="129">
        <f>(E60-'Launatöflur 1-01-2008'!E61)/'Launatöflur 1-01-2008'!E61</f>
        <v>0.3168666196189132</v>
      </c>
      <c r="L60" s="129">
        <f>(F60-'Launatöflur 1-01-2008'!F61)/'Launatöflur 1-01-2008'!F61</f>
        <v>0.3167912984364378</v>
      </c>
      <c r="M60" s="129">
        <f>(G60-'Launatöflur 1-01-2008'!G61)/'Launatöflur 1-01-2008'!G61</f>
        <v>0.3170086035737922</v>
      </c>
      <c r="N60" s="129">
        <f>(H60-'Launatöflur 1-01-2008'!H61)/'Launatöflur 1-01-2008'!H61</f>
        <v>0.31721470019342357</v>
      </c>
      <c r="O60" s="129">
        <f>(I60-'Launatöflur 1-01-2008'!I61)/'Launatöflur 1-01-2008'!I61</f>
        <v>0.31769181991122386</v>
      </c>
    </row>
    <row r="61" spans="1:9" ht="12.75">
      <c r="A61" s="60"/>
      <c r="B61" s="60"/>
      <c r="C61" s="37"/>
      <c r="D61" s="61">
        <f aca="true" t="shared" si="10" ref="D61:I61">D58/D57</f>
        <v>1.7784</v>
      </c>
      <c r="E61" s="61">
        <f t="shared" si="10"/>
        <v>1.7784</v>
      </c>
      <c r="F61" s="61">
        <f t="shared" si="10"/>
        <v>1.7784</v>
      </c>
      <c r="G61" s="61">
        <f t="shared" si="10"/>
        <v>1.7784</v>
      </c>
      <c r="H61" s="61">
        <f t="shared" si="10"/>
        <v>1.7784</v>
      </c>
      <c r="I61" s="61">
        <f t="shared" si="10"/>
        <v>1.7784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250.83165288461532</v>
      </c>
      <c r="E66" s="159">
        <f aca="true" t="shared" si="11" ref="E66:I67">E57*0.2</f>
        <v>265.8820512820513</v>
      </c>
      <c r="F66" s="159">
        <f t="shared" si="11"/>
        <v>275.91538461538465</v>
      </c>
      <c r="G66" s="159">
        <f t="shared" si="11"/>
        <v>283.4397435897436</v>
      </c>
      <c r="H66" s="159">
        <f t="shared" si="11"/>
        <v>290.9641025641026</v>
      </c>
      <c r="I66" s="159">
        <f t="shared" si="11"/>
        <v>295.9807692307692</v>
      </c>
      <c r="J66" s="129">
        <f>(D66-'Launatöflur 1-01-2008'!D67)/'Launatöflur 1-01-2008'!D67</f>
        <v>0.1209914813300929</v>
      </c>
      <c r="K66" s="129">
        <f>(E66-'Launatöflur 1-01-2008'!E67)/'Launatöflur 1-01-2008'!E67</f>
        <v>0.12099358612544073</v>
      </c>
      <c r="L66" s="129">
        <f>(F66-'Launatöflur 1-01-2008'!F67)/'Launatöflur 1-01-2008'!F67</f>
        <v>0.12099378268166923</v>
      </c>
      <c r="M66" s="129">
        <f>(G66-'Launatöflur 1-01-2008'!G67)/'Launatöflur 1-01-2008'!G67</f>
        <v>0.12099138573934189</v>
      </c>
      <c r="N66" s="129">
        <f>(H66-'Launatöflur 1-01-2008'!H67)/'Launatöflur 1-01-2008'!H67</f>
        <v>0.12098911277679034</v>
      </c>
      <c r="O66" s="129">
        <f>(I66-'Launatöflur 1-01-2008'!I67)/'Launatöflur 1-01-2008'!I67</f>
        <v>0.12098928021145025</v>
      </c>
    </row>
    <row r="67" spans="1:15" ht="12.75">
      <c r="A67" s="27" t="s">
        <v>48</v>
      </c>
      <c r="B67" s="60"/>
      <c r="C67" s="37"/>
      <c r="D67" s="159">
        <f>D58*0.2</f>
        <v>446.0790114899999</v>
      </c>
      <c r="E67" s="159">
        <f t="shared" si="11"/>
        <v>472.84464</v>
      </c>
      <c r="F67" s="159">
        <f t="shared" si="11"/>
        <v>490.6879200000001</v>
      </c>
      <c r="G67" s="159">
        <f t="shared" si="11"/>
        <v>504.06924000000004</v>
      </c>
      <c r="H67" s="159">
        <f t="shared" si="11"/>
        <v>517.4505600000001</v>
      </c>
      <c r="I67" s="159">
        <f t="shared" si="11"/>
        <v>526.3722</v>
      </c>
      <c r="J67" s="129">
        <f>(D67-'Launatöflur 1-01-2008'!D68)/'Launatöflur 1-01-2008'!D68</f>
        <v>0.317164990562859</v>
      </c>
      <c r="K67" s="129">
        <f>(E67-'Launatöflur 1-01-2008'!E68)/'Launatöflur 1-01-2008'!E68</f>
        <v>0.3171674636973925</v>
      </c>
      <c r="L67" s="129">
        <f>(F67-'Launatöflur 1-01-2008'!F68)/'Launatöflur 1-01-2008'!F68</f>
        <v>0.31716769465096123</v>
      </c>
      <c r="M67" s="129">
        <f>(G67-'Launatöflur 1-01-2008'!G68)/'Launatöflur 1-01-2008'!G68</f>
        <v>0.3171648782437265</v>
      </c>
      <c r="N67" s="129">
        <f>(H67-'Launatöflur 1-01-2008'!H68)/'Launatöflur 1-01-2008'!H68</f>
        <v>0.31716220751272856</v>
      </c>
      <c r="O67" s="129">
        <f>(I67-'Launatöflur 1-01-2008'!I68)/'Launatöflur 1-01-2008'!I68</f>
        <v>0.31716240424845377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727.8906391807689</v>
      </c>
      <c r="E68" s="37">
        <f t="shared" si="12"/>
        <v>771.6590974358974</v>
      </c>
      <c r="F68" s="37">
        <f t="shared" si="12"/>
        <v>800.6960102564103</v>
      </c>
      <c r="G68" s="37">
        <f t="shared" si="12"/>
        <v>822.5064564102563</v>
      </c>
      <c r="H68" s="37">
        <f t="shared" si="12"/>
        <v>844.3169025641027</v>
      </c>
      <c r="I68" s="37">
        <f t="shared" si="12"/>
        <v>858.9058717948717</v>
      </c>
      <c r="J68" s="129">
        <f>(D68-'Launatöflur 1-01-2008'!D70)/'Launatöflur 1-01-2008'!D70</f>
        <v>0.15253764075374493</v>
      </c>
      <c r="K68" s="129">
        <f>(E68-'Launatöflur 1-01-2008'!E70)/'Launatöflur 1-01-2008'!E70</f>
        <v>0.16083890285459185</v>
      </c>
      <c r="L68" s="129">
        <f>(F68-'Launatöflur 1-01-2008'!F70)/'Launatöflur 1-01-2008'!F70</f>
        <v>0.16588017488628173</v>
      </c>
      <c r="M68" s="129">
        <f>(G68-'Launatöflur 1-01-2008'!G70)/'Launatöflur 1-01-2008'!G70</f>
        <v>0.16938319766749635</v>
      </c>
      <c r="N68" s="129">
        <f>(H68-'Launatöflur 1-01-2008'!H70)/'Launatöflur 1-01-2008'!H70</f>
        <v>0.17272474266171567</v>
      </c>
      <c r="O68" s="129">
        <f>(I68-'Launatöflur 1-01-2008'!I70)/'Launatöflur 1-01-2008'!I70</f>
        <v>0.17478365102745075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195648.68924999997</v>
      </c>
      <c r="E76" s="63">
        <f t="shared" si="13"/>
        <v>207388</v>
      </c>
      <c r="F76" s="63">
        <f t="shared" si="13"/>
        <v>215214</v>
      </c>
      <c r="G76" s="63">
        <f t="shared" si="13"/>
        <v>221083</v>
      </c>
      <c r="H76" s="63">
        <f t="shared" si="13"/>
        <v>226952</v>
      </c>
      <c r="I76" s="63">
        <f t="shared" si="13"/>
        <v>230865</v>
      </c>
      <c r="J76" s="129">
        <f>(D76-'Launatöflur 1-01-2008'!D80)/'Launatöflur 1-01-2008'!D80</f>
        <v>0.1903787274896894</v>
      </c>
      <c r="K76" s="129">
        <f>(E76-'Launatöflur 1-01-2008'!E80)/'Launatöflur 1-01-2008'!E80</f>
        <v>0.19690229149795552</v>
      </c>
      <c r="L76" s="129">
        <f>(F76-'Launatöflur 1-01-2008'!F80)/'Launatöflur 1-01-2008'!F80</f>
        <v>0.20088971323794194</v>
      </c>
      <c r="M76" s="129">
        <f>(G76-'Launatöflur 1-01-2008'!G80)/'Launatöflur 1-01-2008'!G80</f>
        <v>0.20370825834574305</v>
      </c>
      <c r="N76" s="129">
        <f>(H76-'Launatöflur 1-01-2008'!H80)/'Launatöflur 1-01-2008'!H80</f>
        <v>0.20639327682062625</v>
      </c>
      <c r="O76" s="129">
        <f>(I76-'Launatöflur 1-01-2008'!I80)/'Launatöflur 1-01-2008'!I80</f>
        <v>0.20811546488979252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47405.67740527499</v>
      </c>
      <c r="E77" s="36">
        <f t="shared" si="14"/>
        <v>50250.1124</v>
      </c>
      <c r="F77" s="36">
        <f t="shared" si="14"/>
        <v>52146.352199999994</v>
      </c>
      <c r="G77" s="36">
        <f t="shared" si="14"/>
        <v>53568.410899999995</v>
      </c>
      <c r="H77" s="36">
        <f t="shared" si="14"/>
        <v>54990.4696</v>
      </c>
      <c r="I77" s="36">
        <f t="shared" si="14"/>
        <v>55938.589499999995</v>
      </c>
      <c r="J77" s="129">
        <f>(D77-'Launatöflur 1-01-2008'!D81)/'Launatöflur 1-01-2008'!D81</f>
        <v>0.6481643752614386</v>
      </c>
      <c r="K77" s="129">
        <f>(E77-'Launatöflur 1-01-2008'!E81)/'Launatöflur 1-01-2008'!E81</f>
        <v>0.6571967155997407</v>
      </c>
      <c r="L77" s="129">
        <f>(F77-'Launatöflur 1-01-2008'!F81)/'Launatöflur 1-01-2008'!F81</f>
        <v>0.6627175858145904</v>
      </c>
      <c r="M77" s="129">
        <f>(G77-'Launatöflur 1-01-2008'!G81)/'Launatöflur 1-01-2008'!G81</f>
        <v>0.6666200628409917</v>
      </c>
      <c r="N77" s="129">
        <f>(H77-'Launatöflur 1-01-2008'!H81)/'Launatöflur 1-01-2008'!H81</f>
        <v>0.6703376627065013</v>
      </c>
      <c r="O77" s="129">
        <f>(I77-'Launatöflur 1-01-2008'!I81)/'Launatöflur 1-01-2008'!I81</f>
        <v>0.6727221551016956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243054.36665527496</v>
      </c>
      <c r="E79" s="53">
        <f t="shared" si="16"/>
        <v>257638.11239999998</v>
      </c>
      <c r="F79" s="53">
        <f t="shared" si="16"/>
        <v>267360.35219999996</v>
      </c>
      <c r="G79" s="53">
        <f t="shared" si="16"/>
        <v>274651.4109</v>
      </c>
      <c r="H79" s="53">
        <f t="shared" si="16"/>
        <v>281942.4696</v>
      </c>
      <c r="I79" s="53">
        <f t="shared" si="16"/>
        <v>286803.5895</v>
      </c>
      <c r="J79" s="129">
        <f>(D79-'Launatöflur 1-01-2008'!D83)/'Launatöflur 1-01-2008'!D83</f>
        <v>0.25855956864718393</v>
      </c>
      <c r="K79" s="129">
        <f>(E79-'Launatöflur 1-01-2008'!E83)/'Launatöflur 1-01-2008'!E83</f>
        <v>0.26545678019396596</v>
      </c>
      <c r="L79" s="129">
        <f>(F79-'Launatöflur 1-01-2008'!F83)/'Launatöflur 1-01-2008'!F83</f>
        <v>0.26967258787701703</v>
      </c>
      <c r="M79" s="129">
        <f>(G79-'Launatöflur 1-01-2008'!G83)/'Launatöflur 1-01-2008'!G83</f>
        <v>0.27265256965354606</v>
      </c>
      <c r="N79" s="129">
        <f>(H79-'Launatöflur 1-01-2008'!H83)/'Launatöflur 1-01-2008'!H83</f>
        <v>0.27549137684618225</v>
      </c>
      <c r="O79" s="129">
        <f>(I79-'Launatöflur 1-01-2008'!I83)/'Launatöflur 1-01-2008'!I83</f>
        <v>0.2773122059851824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31698</v>
      </c>
      <c r="E80" s="49">
        <f t="shared" si="17"/>
        <v>33588</v>
      </c>
      <c r="F80" s="49">
        <f t="shared" si="17"/>
        <v>34866</v>
      </c>
      <c r="G80" s="49">
        <f t="shared" si="17"/>
        <v>35820</v>
      </c>
      <c r="H80" s="49">
        <f t="shared" si="17"/>
        <v>36774</v>
      </c>
      <c r="I80" s="49">
        <f t="shared" si="17"/>
        <v>37404</v>
      </c>
      <c r="J80" s="129">
        <f>(D80-'Launatöflur 1-01-2008'!D84)/'Launatöflur 1-01-2008'!D84</f>
        <v>0.24780537731763966</v>
      </c>
      <c r="K80" s="129">
        <f>(E80-'Launatöflur 1-01-2008'!E84)/'Launatöflur 1-01-2008'!E84</f>
        <v>0.2475578501652862</v>
      </c>
      <c r="L80" s="129">
        <f>(F80-'Launatöflur 1-01-2008'!F84)/'Launatöflur 1-01-2008'!F84</f>
        <v>0.24748649325557265</v>
      </c>
      <c r="M80" s="129">
        <f>(G80-'Launatöflur 1-01-2008'!G84)/'Launatöflur 1-01-2008'!G84</f>
        <v>0.2476923612804347</v>
      </c>
      <c r="N80" s="129">
        <f>(H80-'Launatöflur 1-01-2008'!H84)/'Launatöflur 1-01-2008'!H84</f>
        <v>0.2478876107095592</v>
      </c>
      <c r="O80" s="129">
        <f>(I80-'Launatöflur 1-01-2008'!I84)/'Launatöflur 1-01-2008'!I84</f>
        <v>0.2483396188632647</v>
      </c>
    </row>
    <row r="81" spans="1:15" ht="13.5" thickBot="1">
      <c r="A81" s="56"/>
      <c r="B81" s="40"/>
      <c r="C81" s="40"/>
      <c r="D81" s="65">
        <f aca="true" t="shared" si="18" ref="D81:I81">SUM(D79:D80)</f>
        <v>274752.366655275</v>
      </c>
      <c r="E81" s="65">
        <f t="shared" si="18"/>
        <v>291226.1124</v>
      </c>
      <c r="F81" s="65">
        <f t="shared" si="18"/>
        <v>302226.35219999996</v>
      </c>
      <c r="G81" s="65">
        <f t="shared" si="18"/>
        <v>310471.4109</v>
      </c>
      <c r="H81" s="65">
        <f t="shared" si="18"/>
        <v>318716.4696</v>
      </c>
      <c r="I81" s="65">
        <f t="shared" si="18"/>
        <v>324207.5895</v>
      </c>
      <c r="J81" s="129">
        <f>(D81-'Launatöflur 1-01-2008'!D85)/'Launatöflur 1-01-2008'!D85</f>
        <v>0.25730941471119445</v>
      </c>
      <c r="K81" s="129">
        <f>(E81-'Launatöflur 1-01-2008'!E85)/'Launatöflur 1-01-2008'!E85</f>
        <v>0.2633662834715107</v>
      </c>
      <c r="L81" s="129">
        <f>(F81-'Launatöflur 1-01-2008'!F85)/'Launatöflur 1-01-2008'!F85</f>
        <v>0.2670729286820106</v>
      </c>
      <c r="M81" s="129">
        <f>(G81-'Launatöflur 1-01-2008'!G85)/'Launatöflur 1-01-2008'!G85</f>
        <v>0.26972199156417614</v>
      </c>
      <c r="N81" s="129">
        <f>(H81-'Launatöflur 1-01-2008'!H85)/'Launatöflur 1-01-2008'!H85</f>
        <v>0.2722442464619171</v>
      </c>
      <c r="O81" s="129">
        <f>(I81-'Launatöflur 1-01-2008'!I85)/'Launatöflur 1-01-2008'!I85</f>
        <v>0.2739011791650808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1558.0408118927883</v>
      </c>
      <c r="E83" s="58">
        <f t="shared" si="19"/>
        <v>1651.5263615384613</v>
      </c>
      <c r="F83" s="58">
        <f t="shared" si="19"/>
        <v>1713.8484115384613</v>
      </c>
      <c r="G83" s="58">
        <f t="shared" si="19"/>
        <v>1760.5859673076923</v>
      </c>
      <c r="H83" s="58">
        <f t="shared" si="19"/>
        <v>1807.323523076923</v>
      </c>
      <c r="I83" s="58">
        <f t="shared" si="19"/>
        <v>1838.484548076923</v>
      </c>
      <c r="J83" s="129">
        <f>(D83-'Launatöflur 1-01-2008'!D87)/'Launatöflur 1-01-2008'!D87</f>
        <v>0.2585595686471841</v>
      </c>
      <c r="K83" s="129">
        <f>(E83-'Launatöflur 1-01-2008'!E87)/'Launatöflur 1-01-2008'!E87</f>
        <v>0.2654567801939659</v>
      </c>
      <c r="L83" s="129">
        <f>(F83-'Launatöflur 1-01-2008'!F87)/'Launatöflur 1-01-2008'!F87</f>
        <v>0.269672587877017</v>
      </c>
      <c r="M83" s="129">
        <f>(G83-'Launatöflur 1-01-2008'!G87)/'Launatöflur 1-01-2008'!G87</f>
        <v>0.2726525696535459</v>
      </c>
      <c r="N83" s="129">
        <f>(H83-'Launatöflur 1-01-2008'!H87)/'Launatöflur 1-01-2008'!H87</f>
        <v>0.27549137684618213</v>
      </c>
      <c r="O83" s="129">
        <f>(I83-'Launatöflur 1-01-2008'!I87)/'Launatöflur 1-01-2008'!I87</f>
        <v>0.27731220598518236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2230.3950574499995</v>
      </c>
      <c r="E84" s="36">
        <f t="shared" si="20"/>
        <v>2364.2232</v>
      </c>
      <c r="F84" s="36">
        <f t="shared" si="20"/>
        <v>2453.4396</v>
      </c>
      <c r="G84" s="36">
        <f t="shared" si="20"/>
        <v>2520.3462</v>
      </c>
      <c r="H84" s="36">
        <f t="shared" si="20"/>
        <v>2587.2528</v>
      </c>
      <c r="I84" s="36">
        <f t="shared" si="20"/>
        <v>2631.861</v>
      </c>
      <c r="J84" s="129">
        <f>(D84-'Launatöflur 1-01-2008'!D88)/'Launatöflur 1-01-2008'!D88</f>
        <v>0.19037872748968931</v>
      </c>
      <c r="K84" s="129">
        <f>(E84-'Launatöflur 1-01-2008'!E88)/'Launatöflur 1-01-2008'!E88</f>
        <v>0.19690229149795543</v>
      </c>
      <c r="L84" s="129">
        <f>(F84-'Launatöflur 1-01-2008'!F88)/'Launatöflur 1-01-2008'!F88</f>
        <v>0.20088971323794205</v>
      </c>
      <c r="M84" s="129">
        <f>(G84-'Launatöflur 1-01-2008'!G88)/'Launatöflur 1-01-2008'!G88</f>
        <v>0.20370825834574305</v>
      </c>
      <c r="N84" s="129">
        <f>(H84-'Launatöflur 1-01-2008'!H88)/'Launatöflur 1-01-2008'!H88</f>
        <v>0.20639327682062628</v>
      </c>
      <c r="O84" s="129">
        <f>(I84-'Launatöflur 1-01-2008'!I88)/'Launatöflur 1-01-2008'!I88</f>
        <v>0.20811546488979252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3071.6844212249994</v>
      </c>
      <c r="E85" s="36">
        <f t="shared" si="21"/>
        <v>3255.9916</v>
      </c>
      <c r="F85" s="36">
        <f t="shared" si="21"/>
        <v>3378.8597999999997</v>
      </c>
      <c r="G85" s="36">
        <f t="shared" si="21"/>
        <v>3471.0031</v>
      </c>
      <c r="H85" s="36">
        <f t="shared" si="21"/>
        <v>3563.1463999999996</v>
      </c>
      <c r="I85" s="36">
        <f t="shared" si="21"/>
        <v>3624.5804999999996</v>
      </c>
      <c r="J85" s="129">
        <f>(D85-'Launatöflur 1-01-2008'!D89)/'Launatöflur 1-01-2008'!D89</f>
        <v>0.19037872748968937</v>
      </c>
      <c r="K85" s="129">
        <f>(E85-'Launatöflur 1-01-2008'!E89)/'Launatöflur 1-01-2008'!E89</f>
        <v>0.19690229149795563</v>
      </c>
      <c r="L85" s="129">
        <f>(F85-'Launatöflur 1-01-2008'!F89)/'Launatöflur 1-01-2008'!F89</f>
        <v>0.200889713237942</v>
      </c>
      <c r="M85" s="129">
        <f>(G85-'Launatöflur 1-01-2008'!G89)/'Launatöflur 1-01-2008'!G89</f>
        <v>0.20370825834574313</v>
      </c>
      <c r="N85" s="129">
        <f>(H85-'Launatöflur 1-01-2008'!H89)/'Launatöflur 1-01-2008'!H89</f>
        <v>0.20639327682062622</v>
      </c>
      <c r="O85" s="129">
        <f>(I85-'Launatöflur 1-01-2008'!I89)/'Launatöflur 1-01-2008'!I89</f>
        <v>0.20811546488979246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1761</v>
      </c>
      <c r="E86" s="157">
        <f t="shared" si="22"/>
        <v>1866</v>
      </c>
      <c r="F86" s="157">
        <f t="shared" si="22"/>
        <v>1937</v>
      </c>
      <c r="G86" s="157">
        <f t="shared" si="22"/>
        <v>1990</v>
      </c>
      <c r="H86" s="157">
        <f t="shared" si="22"/>
        <v>2043</v>
      </c>
      <c r="I86" s="157">
        <f t="shared" si="22"/>
        <v>2078</v>
      </c>
      <c r="J86" s="129">
        <f>(D86-'Launatöflur 1-01-2008'!D90)/'Launatöflur 1-01-2008'!D90</f>
        <v>0.31712789827973076</v>
      </c>
      <c r="K86" s="129">
        <f>(E86-'Launatöflur 1-01-2008'!E90)/'Launatöflur 1-01-2008'!E90</f>
        <v>0.3168666196189132</v>
      </c>
      <c r="L86" s="129">
        <f>(F86-'Launatöflur 1-01-2008'!F90)/'Launatöflur 1-01-2008'!F90</f>
        <v>0.3167912984364378</v>
      </c>
      <c r="M86" s="129">
        <f>(G86-'Launatöflur 1-01-2008'!G90)/'Launatöflur 1-01-2008'!G90</f>
        <v>0.3170086035737922</v>
      </c>
      <c r="N86" s="129">
        <f>(H86-'Launatöflur 1-01-2008'!H90)/'Launatöflur 1-01-2008'!H90</f>
        <v>0.31721470019342357</v>
      </c>
      <c r="O86" s="129">
        <f>(I86-'Launatöflur 1-01-2008'!I90)/'Launatöflur 1-01-2008'!I90</f>
        <v>0.31769181991122386</v>
      </c>
    </row>
    <row r="87" spans="1:10" ht="12.75">
      <c r="A87" s="60"/>
      <c r="B87" s="60"/>
      <c r="C87" s="37"/>
      <c r="D87" s="67">
        <f aca="true" t="shared" si="23" ref="D87:I87">D84/D83</f>
        <v>1.4315382757787973</v>
      </c>
      <c r="E87" s="67">
        <f t="shared" si="23"/>
        <v>1.4315382757787976</v>
      </c>
      <c r="F87" s="67">
        <f t="shared" si="23"/>
        <v>1.4315382757787978</v>
      </c>
      <c r="G87" s="67">
        <f t="shared" si="23"/>
        <v>1.4315382757787973</v>
      </c>
      <c r="H87" s="67">
        <f t="shared" si="23"/>
        <v>1.4315382757787976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250.83165288461532</v>
      </c>
      <c r="E92" s="159">
        <f t="shared" si="24"/>
        <v>265.8820512820513</v>
      </c>
      <c r="F92" s="159">
        <f t="shared" si="24"/>
        <v>275.91538461538465</v>
      </c>
      <c r="G92" s="159">
        <f t="shared" si="24"/>
        <v>283.4397435897436</v>
      </c>
      <c r="H92" s="159">
        <f t="shared" si="24"/>
        <v>290.9641025641026</v>
      </c>
      <c r="I92" s="159">
        <f t="shared" si="24"/>
        <v>295.9807692307692</v>
      </c>
      <c r="J92" s="129">
        <f>(D92-'Launatöflur 1-01-2008'!D96)/'Launatöflur 1-01-2008'!D96</f>
        <v>0.1209914813300929</v>
      </c>
      <c r="K92" s="129">
        <f>(E92-'Launatöflur 1-01-2008'!E96)/'Launatöflur 1-01-2008'!E96</f>
        <v>0.12099358612544073</v>
      </c>
      <c r="L92" s="129">
        <f>(F92-'Launatöflur 1-01-2008'!F96)/'Launatöflur 1-01-2008'!F96</f>
        <v>0.12099378268166923</v>
      </c>
      <c r="M92" s="129">
        <f>(G92-'Launatöflur 1-01-2008'!G96)/'Launatöflur 1-01-2008'!G96</f>
        <v>0.12099138573934189</v>
      </c>
      <c r="N92" s="129">
        <f>(H92-'Launatöflur 1-01-2008'!H96)/'Launatöflur 1-01-2008'!H96</f>
        <v>0.12098911277679034</v>
      </c>
      <c r="O92" s="129">
        <f>(I92-'Launatöflur 1-01-2008'!I96)/'Launatöflur 1-01-2008'!I96</f>
        <v>0.12098928021145025</v>
      </c>
    </row>
    <row r="93" spans="1:15" ht="12.75">
      <c r="A93" s="27" t="s">
        <v>48</v>
      </c>
      <c r="B93" s="68"/>
      <c r="C93" s="37"/>
      <c r="D93" s="159">
        <f t="shared" si="24"/>
        <v>446.0790114899999</v>
      </c>
      <c r="E93" s="159">
        <f t="shared" si="24"/>
        <v>472.84464</v>
      </c>
      <c r="F93" s="159">
        <f t="shared" si="24"/>
        <v>490.6879200000001</v>
      </c>
      <c r="G93" s="159">
        <f t="shared" si="24"/>
        <v>504.06924000000004</v>
      </c>
      <c r="H93" s="159">
        <f t="shared" si="24"/>
        <v>517.4505600000001</v>
      </c>
      <c r="I93" s="159">
        <f t="shared" si="24"/>
        <v>526.3722</v>
      </c>
      <c r="J93" s="129">
        <f>(D93-'Launatöflur 1-01-2008'!D97)/'Launatöflur 1-01-2008'!D97</f>
        <v>0.317164990562859</v>
      </c>
      <c r="K93" s="129">
        <f>(E93-'Launatöflur 1-01-2008'!E97)/'Launatöflur 1-01-2008'!E97</f>
        <v>0.3171674636973925</v>
      </c>
      <c r="L93" s="129">
        <f>(F93-'Launatöflur 1-01-2008'!F97)/'Launatöflur 1-01-2008'!F97</f>
        <v>0.31716769465096123</v>
      </c>
      <c r="M93" s="129">
        <f>(G93-'Launatöflur 1-01-2008'!G97)/'Launatöflur 1-01-2008'!G97</f>
        <v>0.3171648782437265</v>
      </c>
      <c r="N93" s="129">
        <f>(H93-'Launatöflur 1-01-2008'!H97)/'Launatöflur 1-01-2008'!H97</f>
        <v>0.31716220751272856</v>
      </c>
      <c r="O93" s="129">
        <f>(I93-'Launatöflur 1-01-2008'!I97)/'Launatöflur 1-01-2008'!I97</f>
        <v>0.31716240424845377</v>
      </c>
    </row>
    <row r="94" spans="1:15" ht="12.75">
      <c r="A94" s="33" t="s">
        <v>84</v>
      </c>
      <c r="D94" s="37">
        <f aca="true" t="shared" si="25" ref="D94:I94">D84-(D81/156)</f>
        <v>469.1619378649034</v>
      </c>
      <c r="E94" s="37">
        <f t="shared" si="25"/>
        <v>497.38914615384624</v>
      </c>
      <c r="F94" s="37">
        <f t="shared" si="25"/>
        <v>516.0911884615389</v>
      </c>
      <c r="G94" s="37">
        <f t="shared" si="25"/>
        <v>530.1448480769229</v>
      </c>
      <c r="H94" s="37">
        <f t="shared" si="25"/>
        <v>544.1985076923079</v>
      </c>
      <c r="I94" s="37">
        <f t="shared" si="25"/>
        <v>553.6072211538462</v>
      </c>
      <c r="J94" s="129">
        <f>(D94-'Launatöflur 1-01-2008'!D100)/'Launatöflur 1-01-2008'!D100</f>
        <v>-0.007883454405007187</v>
      </c>
      <c r="K94" s="129">
        <f>(E94-'Launatöflur 1-01-2008'!E100)/'Launatöflur 1-01-2008'!E100</f>
        <v>-0.0004609678108024937</v>
      </c>
      <c r="L94" s="129">
        <f>(F94-'Launatöflur 1-01-2008'!F100)/'Launatöflur 1-01-2008'!F100</f>
        <v>0.004023413576916789</v>
      </c>
      <c r="M94" s="129">
        <f>(G94-'Launatöflur 1-01-2008'!G100)/'Launatöflur 1-01-2008'!G100</f>
        <v>0.007138265938701839</v>
      </c>
      <c r="N94" s="129">
        <f>(H94-'Launatöflur 1-01-2008'!H100)/'Launatöflur 1-01-2008'!H100</f>
        <v>0.010110147228076098</v>
      </c>
      <c r="O94" s="129">
        <f>(I94-'Launatöflur 1-01-2008'!I100)/'Launatöflur 1-01-2008'!I100</f>
        <v>0.011938955745201565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195648.68924999997</v>
      </c>
      <c r="E100" s="63">
        <f t="shared" si="26"/>
        <v>207388</v>
      </c>
      <c r="F100" s="63">
        <f t="shared" si="26"/>
        <v>215214</v>
      </c>
      <c r="G100" s="63">
        <f t="shared" si="26"/>
        <v>221083</v>
      </c>
      <c r="H100" s="63">
        <f t="shared" si="26"/>
        <v>226952</v>
      </c>
      <c r="I100" s="63">
        <f t="shared" si="26"/>
        <v>230865</v>
      </c>
      <c r="J100" s="129">
        <f>(D100-'Launatöflur 1-01-2008'!D107)/'Launatöflur 1-01-2008'!D107</f>
        <v>0.1903787274896894</v>
      </c>
      <c r="K100" s="129">
        <f>(E100-'Launatöflur 1-01-2008'!E107)/'Launatöflur 1-01-2008'!E107</f>
        <v>0.19690229149795552</v>
      </c>
      <c r="L100" s="129">
        <f>(F100-'Launatöflur 1-01-2008'!F107)/'Launatöflur 1-01-2008'!F107</f>
        <v>0.20088971323794194</v>
      </c>
      <c r="M100" s="129">
        <f>(G100-'Launatöflur 1-01-2008'!G107)/'Launatöflur 1-01-2008'!G107</f>
        <v>0.20370825834574305</v>
      </c>
      <c r="N100" s="129">
        <f>(H100-'Launatöflur 1-01-2008'!H107)/'Launatöflur 1-01-2008'!H107</f>
        <v>0.20639327682062625</v>
      </c>
      <c r="O100" s="129">
        <f>(I100-'Launatöflur 1-01-2008'!I107)/'Launatöflur 1-01-2008'!I107</f>
        <v>0.20811546488979252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79707.27600044999</v>
      </c>
      <c r="E101" s="36">
        <f t="shared" si="27"/>
        <v>84489.8712</v>
      </c>
      <c r="F101" s="36">
        <f t="shared" si="27"/>
        <v>87678.18359999999</v>
      </c>
      <c r="G101" s="36">
        <f t="shared" si="27"/>
        <v>90069.2142</v>
      </c>
      <c r="H101" s="36">
        <f t="shared" si="27"/>
        <v>92460.2448</v>
      </c>
      <c r="I101" s="36">
        <f t="shared" si="27"/>
        <v>94054.401</v>
      </c>
      <c r="J101" s="129">
        <f>(D101-'Launatöflur 1-01-2008'!D108)/'Launatöflur 1-01-2008'!D108</f>
        <v>0.1903787274896894</v>
      </c>
      <c r="K101" s="129">
        <f>(E101-'Launatöflur 1-01-2008'!E108)/'Launatöflur 1-01-2008'!E108</f>
        <v>0.1969022914979556</v>
      </c>
      <c r="L101" s="129">
        <f>(F101-'Launatöflur 1-01-2008'!F108)/'Launatöflur 1-01-2008'!F108</f>
        <v>0.2008897132379419</v>
      </c>
      <c r="M101" s="129">
        <f>(G101-'Launatöflur 1-01-2008'!G108)/'Launatöflur 1-01-2008'!G108</f>
        <v>0.20370825834574302</v>
      </c>
      <c r="N101" s="129">
        <f>(H101-'Launatöflur 1-01-2008'!H108)/'Launatöflur 1-01-2008'!H108</f>
        <v>0.2063932768206263</v>
      </c>
      <c r="O101" s="129">
        <f>(I101-'Launatöflur 1-01-2008'!I108)/'Launatöflur 1-01-2008'!I108</f>
        <v>0.20811546488979255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275355.96525044995</v>
      </c>
      <c r="E103" s="53">
        <f t="shared" si="29"/>
        <v>291877.8712</v>
      </c>
      <c r="F103" s="53">
        <f t="shared" si="29"/>
        <v>302892.1836</v>
      </c>
      <c r="G103" s="53">
        <f t="shared" si="29"/>
        <v>311152.2142</v>
      </c>
      <c r="H103" s="53">
        <f t="shared" si="29"/>
        <v>319412.2448</v>
      </c>
      <c r="I103" s="53">
        <f t="shared" si="29"/>
        <v>324919.401</v>
      </c>
      <c r="J103" s="129">
        <f>(D103-'Launatöflur 1-01-2008'!D110)/'Launatöflur 1-01-2008'!D110</f>
        <v>0.19037872748968931</v>
      </c>
      <c r="K103" s="129">
        <f>(E103-'Launatöflur 1-01-2008'!E110)/'Launatöflur 1-01-2008'!E110</f>
        <v>0.19690229149795554</v>
      </c>
      <c r="L103" s="129">
        <f>(F103-'Launatöflur 1-01-2008'!F110)/'Launatöflur 1-01-2008'!F110</f>
        <v>0.200889713237942</v>
      </c>
      <c r="M103" s="129">
        <f>(G103-'Launatöflur 1-01-2008'!G110)/'Launatöflur 1-01-2008'!G110</f>
        <v>0.203708258345743</v>
      </c>
      <c r="N103" s="129">
        <f>(H103-'Launatöflur 1-01-2008'!H110)/'Launatöflur 1-01-2008'!H110</f>
        <v>0.20639327682062633</v>
      </c>
      <c r="O103" s="129">
        <f>(I103-'Launatöflur 1-01-2008'!I110)/'Launatöflur 1-01-2008'!I110</f>
        <v>0.20811546488979257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31698</v>
      </c>
      <c r="E104" s="55">
        <f t="shared" si="30"/>
        <v>33588</v>
      </c>
      <c r="F104" s="55">
        <f t="shared" si="30"/>
        <v>34866</v>
      </c>
      <c r="G104" s="55">
        <f t="shared" si="30"/>
        <v>35820</v>
      </c>
      <c r="H104" s="55">
        <f t="shared" si="30"/>
        <v>36774</v>
      </c>
      <c r="I104" s="55">
        <f t="shared" si="30"/>
        <v>37404</v>
      </c>
      <c r="J104" s="129">
        <f>(D104-'Launatöflur 1-01-2008'!D111)/'Launatöflur 1-01-2008'!D111</f>
        <v>0.31712789827973076</v>
      </c>
      <c r="K104" s="129">
        <f>(E104-'Launatöflur 1-01-2008'!E111)/'Launatöflur 1-01-2008'!E111</f>
        <v>0.3168666196189132</v>
      </c>
      <c r="L104" s="129">
        <f>(F104-'Launatöflur 1-01-2008'!F111)/'Launatöflur 1-01-2008'!F111</f>
        <v>0.3167912984364378</v>
      </c>
      <c r="M104" s="129">
        <f>(G104-'Launatöflur 1-01-2008'!G111)/'Launatöflur 1-01-2008'!G111</f>
        <v>0.3170086035737922</v>
      </c>
      <c r="N104" s="129">
        <f>(H104-'Launatöflur 1-01-2008'!H111)/'Launatöflur 1-01-2008'!H111</f>
        <v>0.31721470019342357</v>
      </c>
      <c r="O104" s="129">
        <f>(I104-'Launatöflur 1-01-2008'!I111)/'Launatöflur 1-01-2008'!I111</f>
        <v>0.31769181991122386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307053.96525044995</v>
      </c>
      <c r="E105" s="65">
        <f t="shared" si="31"/>
        <v>325465.8712</v>
      </c>
      <c r="F105" s="65">
        <f t="shared" si="31"/>
        <v>337758.1836</v>
      </c>
      <c r="G105" s="65">
        <f t="shared" si="31"/>
        <v>346972.2142</v>
      </c>
      <c r="H105" s="65">
        <f t="shared" si="31"/>
        <v>356186.2448</v>
      </c>
      <c r="I105" s="65">
        <f t="shared" si="31"/>
        <v>362323.401</v>
      </c>
      <c r="J105" s="129">
        <f>(D105-'Launatöflur 1-01-2008'!D112)/'Launatöflur 1-01-2008'!D112</f>
        <v>0.2023228827956593</v>
      </c>
      <c r="K105" s="129">
        <f>(E105-'Launatöflur 1-01-2008'!E112)/'Launatöflur 1-01-2008'!E112</f>
        <v>0.20826154998039673</v>
      </c>
      <c r="L105" s="129">
        <f>(F105-'Launatöflur 1-01-2008'!F112)/'Launatöflur 1-01-2008'!F112</f>
        <v>0.21190094228173234</v>
      </c>
      <c r="M105" s="129">
        <f>(G105-'Launatöflur 1-01-2008'!G112)/'Launatöflur 1-01-2008'!G112</f>
        <v>0.21449447272302788</v>
      </c>
      <c r="N105" s="129">
        <f>(H105-'Launatöflur 1-01-2008'!H112)/'Launatöflur 1-01-2008'!H112</f>
        <v>0.21696409610742837</v>
      </c>
      <c r="O105" s="129">
        <f>(I105-'Launatöflur 1-01-2008'!I112)/'Launatöflur 1-01-2008'!I112</f>
        <v>0.21857656809926834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1765.1023413490382</v>
      </c>
      <c r="E107" s="58">
        <f t="shared" si="32"/>
        <v>1871.0119948717947</v>
      </c>
      <c r="F107" s="58">
        <f t="shared" si="32"/>
        <v>1941.6165615384614</v>
      </c>
      <c r="G107" s="58">
        <f t="shared" si="32"/>
        <v>1994.5654756410254</v>
      </c>
      <c r="H107" s="58">
        <f t="shared" si="32"/>
        <v>2047.5143897435896</v>
      </c>
      <c r="I107" s="58">
        <f t="shared" si="32"/>
        <v>2082.816673076923</v>
      </c>
      <c r="J107" s="129">
        <f>(D107-'Launatöflur 1-01-2008'!D114)/'Launatöflur 1-01-2008'!D114</f>
        <v>0.19037872748968931</v>
      </c>
      <c r="K107" s="129">
        <f>(E107-'Launatöflur 1-01-2008'!E114)/'Launatöflur 1-01-2008'!E114</f>
        <v>0.1969022914979555</v>
      </c>
      <c r="L107" s="129">
        <f>(F107-'Launatöflur 1-01-2008'!F114)/'Launatöflur 1-01-2008'!F114</f>
        <v>0.20088971323794194</v>
      </c>
      <c r="M107" s="129">
        <f>(G107-'Launatöflur 1-01-2008'!G114)/'Launatöflur 1-01-2008'!G114</f>
        <v>0.20370825834574285</v>
      </c>
      <c r="N107" s="129">
        <f>(H107-'Launatöflur 1-01-2008'!H114)/'Launatöflur 1-01-2008'!H114</f>
        <v>0.20639327682062636</v>
      </c>
      <c r="O107" s="129">
        <f>(I107-'Launatöflur 1-01-2008'!I114)/'Launatöflur 1-01-2008'!I114</f>
        <v>0.2081154648897926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2230.3950574499995</v>
      </c>
      <c r="E108" s="36">
        <f t="shared" si="33"/>
        <v>2364.2232</v>
      </c>
      <c r="F108" s="36">
        <f t="shared" si="33"/>
        <v>2453.4396</v>
      </c>
      <c r="G108" s="36">
        <f t="shared" si="33"/>
        <v>2520.3462</v>
      </c>
      <c r="H108" s="36">
        <f t="shared" si="33"/>
        <v>2587.2528</v>
      </c>
      <c r="I108" s="36">
        <f t="shared" si="33"/>
        <v>2631.861</v>
      </c>
      <c r="J108" s="129">
        <f>(D108-'Launatöflur 1-01-2008'!D115)/'Launatöflur 1-01-2008'!D115</f>
        <v>0.19037872748968931</v>
      </c>
      <c r="K108" s="129">
        <f>(E108-'Launatöflur 1-01-2008'!E115)/'Launatöflur 1-01-2008'!E115</f>
        <v>0.19690229149795543</v>
      </c>
      <c r="L108" s="129">
        <f>(F108-'Launatöflur 1-01-2008'!F115)/'Launatöflur 1-01-2008'!F115</f>
        <v>0.20088971323794205</v>
      </c>
      <c r="M108" s="129">
        <f>(G108-'Launatöflur 1-01-2008'!G115)/'Launatöflur 1-01-2008'!G115</f>
        <v>0.20370825834574305</v>
      </c>
      <c r="N108" s="129">
        <f>(H108-'Launatöflur 1-01-2008'!H115)/'Launatöflur 1-01-2008'!H115</f>
        <v>0.20639327682062628</v>
      </c>
      <c r="O108" s="129">
        <f>(I108-'Launatöflur 1-01-2008'!I115)/'Launatöflur 1-01-2008'!I115</f>
        <v>0.20811546488979252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3071.6844212249994</v>
      </c>
      <c r="E109" s="36">
        <f t="shared" si="34"/>
        <v>3255.9916</v>
      </c>
      <c r="F109" s="36">
        <f t="shared" si="34"/>
        <v>3378.8597999999997</v>
      </c>
      <c r="G109" s="36">
        <f t="shared" si="34"/>
        <v>3471.0031</v>
      </c>
      <c r="H109" s="36">
        <f t="shared" si="34"/>
        <v>3563.1463999999996</v>
      </c>
      <c r="I109" s="36">
        <f t="shared" si="34"/>
        <v>3624.5804999999996</v>
      </c>
      <c r="J109" s="129">
        <f>(D109-'Launatöflur 1-01-2008'!D116)/'Launatöflur 1-01-2008'!D116</f>
        <v>0.19037872748968937</v>
      </c>
      <c r="K109" s="129">
        <f>(E109-'Launatöflur 1-01-2008'!E116)/'Launatöflur 1-01-2008'!E116</f>
        <v>0.19690229149795563</v>
      </c>
      <c r="L109" s="129">
        <f>(F109-'Launatöflur 1-01-2008'!F116)/'Launatöflur 1-01-2008'!F116</f>
        <v>0.200889713237942</v>
      </c>
      <c r="M109" s="129">
        <f>(G109-'Launatöflur 1-01-2008'!G116)/'Launatöflur 1-01-2008'!G116</f>
        <v>0.20370825834574313</v>
      </c>
      <c r="N109" s="129">
        <f>(H109-'Launatöflur 1-01-2008'!H116)/'Launatöflur 1-01-2008'!H116</f>
        <v>0.20639327682062622</v>
      </c>
      <c r="O109" s="129">
        <f>(I109-'Launatöflur 1-01-2008'!I116)/'Launatöflur 1-01-2008'!I116</f>
        <v>0.20811546488979246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1761</v>
      </c>
      <c r="E110" s="157">
        <f t="shared" si="35"/>
        <v>1866</v>
      </c>
      <c r="F110" s="157">
        <f t="shared" si="35"/>
        <v>1937</v>
      </c>
      <c r="G110" s="157">
        <f t="shared" si="35"/>
        <v>1990</v>
      </c>
      <c r="H110" s="157">
        <f t="shared" si="35"/>
        <v>2043</v>
      </c>
      <c r="I110" s="157">
        <f t="shared" si="35"/>
        <v>2078</v>
      </c>
      <c r="J110" s="129">
        <f>(D110-'Launatöflur 1-01-2008'!D117)/'Launatöflur 1-01-2008'!D117</f>
        <v>0.31712789827973076</v>
      </c>
      <c r="K110" s="129">
        <f>(E110-'Launatöflur 1-01-2008'!E117)/'Launatöflur 1-01-2008'!E117</f>
        <v>0.3168666196189132</v>
      </c>
      <c r="L110" s="129">
        <f>(F110-'Launatöflur 1-01-2008'!F117)/'Launatöflur 1-01-2008'!F117</f>
        <v>0.3167912984364378</v>
      </c>
      <c r="M110" s="129">
        <f>(G110-'Launatöflur 1-01-2008'!G117)/'Launatöflur 1-01-2008'!G117</f>
        <v>0.3170086035737922</v>
      </c>
      <c r="N110" s="129">
        <f>(H110-'Launatöflur 1-01-2008'!H117)/'Launatöflur 1-01-2008'!H117</f>
        <v>0.31721470019342357</v>
      </c>
      <c r="O110" s="129">
        <f>(I110-'Launatöflur 1-01-2008'!I117)/'Launatöflur 1-01-2008'!I117</f>
        <v>0.31769181991122386</v>
      </c>
    </row>
    <row r="111" spans="4:15" ht="12.75" hidden="1">
      <c r="D111" s="102">
        <f aca="true" t="shared" si="36" ref="D111:I111">+D108/D107</f>
        <v>1.2636066505613186</v>
      </c>
      <c r="E111" s="102">
        <f t="shared" si="36"/>
        <v>1.2636066505613188</v>
      </c>
      <c r="F111" s="102">
        <f t="shared" si="36"/>
        <v>1.2636066505613188</v>
      </c>
      <c r="G111" s="102">
        <f t="shared" si="36"/>
        <v>1.2636066505613188</v>
      </c>
      <c r="H111" s="102">
        <f t="shared" si="36"/>
        <v>1.2636066505613188</v>
      </c>
      <c r="I111" s="102">
        <f t="shared" si="36"/>
        <v>1.2636066505613186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250.83165288461532</v>
      </c>
      <c r="E113" s="160">
        <f t="shared" si="37"/>
        <v>265.8820512820513</v>
      </c>
      <c r="F113" s="160">
        <f t="shared" si="37"/>
        <v>275.91538461538465</v>
      </c>
      <c r="G113" s="160">
        <f t="shared" si="37"/>
        <v>283.4397435897436</v>
      </c>
      <c r="H113" s="160">
        <f t="shared" si="37"/>
        <v>290.9641025641026</v>
      </c>
      <c r="I113" s="160">
        <f t="shared" si="37"/>
        <v>295.9807692307692</v>
      </c>
      <c r="J113" s="129">
        <f>(D113-'Launatöflur 1-01-2008'!D120)/'Launatöflur 1-01-2008'!D120</f>
        <v>0.1209914813300929</v>
      </c>
      <c r="K113" s="129">
        <f>(E113-'Launatöflur 1-01-2008'!E120)/'Launatöflur 1-01-2008'!E120</f>
        <v>0.12099358612544073</v>
      </c>
      <c r="L113" s="129">
        <f>(F113-'Launatöflur 1-01-2008'!F120)/'Launatöflur 1-01-2008'!F120</f>
        <v>0.12099378268166923</v>
      </c>
      <c r="M113" s="129">
        <f>(G113-'Launatöflur 1-01-2008'!G120)/'Launatöflur 1-01-2008'!G120</f>
        <v>0.12099138573934189</v>
      </c>
      <c r="N113" s="129">
        <f>(H113-'Launatöflur 1-01-2008'!H120)/'Launatöflur 1-01-2008'!H120</f>
        <v>0.12098911277679034</v>
      </c>
      <c r="O113" s="129">
        <f>(I113-'Launatöflur 1-01-2008'!I120)/'Launatöflur 1-01-2008'!I120</f>
        <v>0.12098928021145025</v>
      </c>
    </row>
    <row r="114" spans="1:15" ht="12.75" hidden="1">
      <c r="A114" s="27" t="s">
        <v>48</v>
      </c>
      <c r="B114" s="68"/>
      <c r="C114" s="37"/>
      <c r="D114" s="160">
        <f t="shared" si="37"/>
        <v>446.0790114899999</v>
      </c>
      <c r="E114" s="160">
        <f t="shared" si="37"/>
        <v>472.84464</v>
      </c>
      <c r="F114" s="160">
        <f t="shared" si="37"/>
        <v>490.6879200000001</v>
      </c>
      <c r="G114" s="160">
        <f t="shared" si="37"/>
        <v>504.06924000000004</v>
      </c>
      <c r="H114" s="160">
        <f t="shared" si="37"/>
        <v>517.4505600000001</v>
      </c>
      <c r="I114" s="160">
        <f t="shared" si="37"/>
        <v>526.3722</v>
      </c>
      <c r="J114" s="129">
        <f>(D114-'Launatöflur 1-01-2008'!D121)/'Launatöflur 1-01-2008'!D121</f>
        <v>0.317164990562859</v>
      </c>
      <c r="K114" s="129">
        <f>(E114-'Launatöflur 1-01-2008'!E121)/'Launatöflur 1-01-2008'!E121</f>
        <v>0.3171674636973925</v>
      </c>
      <c r="L114" s="129">
        <f>(F114-'Launatöflur 1-01-2008'!F121)/'Launatöflur 1-01-2008'!F121</f>
        <v>0.31716769465096123</v>
      </c>
      <c r="M114" s="129">
        <f>(G114-'Launatöflur 1-01-2008'!G121)/'Launatöflur 1-01-2008'!G121</f>
        <v>0.3171648782437265</v>
      </c>
      <c r="N114" s="129">
        <f>(H114-'Launatöflur 1-01-2008'!H121)/'Launatöflur 1-01-2008'!H121</f>
        <v>0.31716220751272856</v>
      </c>
      <c r="O114" s="129">
        <f>(I114-'Launatöflur 1-01-2008'!I121)/'Launatöflur 1-01-2008'!I121</f>
        <v>0.31716240424845377</v>
      </c>
    </row>
    <row r="115" spans="1:15" ht="12.75" hidden="1">
      <c r="A115" s="33" t="s">
        <v>85</v>
      </c>
      <c r="D115" s="37">
        <f aca="true" t="shared" si="38" ref="D115:I115">D108-(D105/156)</f>
        <v>262.1004084086537</v>
      </c>
      <c r="E115" s="37">
        <f t="shared" si="38"/>
        <v>277.9035128205128</v>
      </c>
      <c r="F115" s="37">
        <f t="shared" si="38"/>
        <v>288.32303846153854</v>
      </c>
      <c r="G115" s="37">
        <f t="shared" si="38"/>
        <v>296.1653397435898</v>
      </c>
      <c r="H115" s="37">
        <f t="shared" si="38"/>
        <v>304.00764102564153</v>
      </c>
      <c r="I115" s="37">
        <f t="shared" si="38"/>
        <v>309.2750961538459</v>
      </c>
      <c r="J115" s="129">
        <f>(D115-'Launatöflur 1-01-2008'!D125)/'Launatöflur 1-01-2008'!D125</f>
        <v>0.10773805922014015</v>
      </c>
      <c r="K115" s="129">
        <f>(E115-'Launatöflur 1-01-2008'!E125)/'Launatöflur 1-01-2008'!E125</f>
        <v>0.1179952424563744</v>
      </c>
      <c r="L115" s="129">
        <f>(F115-'Launatöflur 1-01-2008'!F125)/'Launatöflur 1-01-2008'!F125</f>
        <v>0.12418725768548255</v>
      </c>
      <c r="M115" s="129">
        <f>(G115-'Launatöflur 1-01-2008'!G125)/'Launatöflur 1-01-2008'!G125</f>
        <v>0.12844390286412283</v>
      </c>
      <c r="N115" s="129">
        <f>(H115-'Launatöflur 1-01-2008'!H125)/'Launatöflur 1-01-2008'!H125</f>
        <v>0.13251082634110273</v>
      </c>
      <c r="O115" s="129">
        <f>(I115-'Launatöflur 1-01-2008'!I125)/'Launatöflur 1-01-2008'!I125</f>
        <v>0.1349465034744271</v>
      </c>
    </row>
    <row r="116" ht="12.75" hidden="1"/>
  </sheetData>
  <sheetProtection/>
  <mergeCells count="1">
    <mergeCell ref="B47:C4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Q115"/>
  <sheetViews>
    <sheetView zoomScalePageLayoutView="0" workbookViewId="0" topLeftCell="A62">
      <selection activeCell="H58" sqref="H58"/>
    </sheetView>
  </sheetViews>
  <sheetFormatPr defaultColWidth="9.140625" defaultRowHeight="12.75" outlineLevelCol="1"/>
  <cols>
    <col min="1" max="1" width="37.00390625" style="0" customWidth="1" outlineLevel="1"/>
    <col min="2" max="2" width="14.57421875" style="0" bestFit="1" customWidth="1"/>
    <col min="3" max="3" width="3.00390625" style="3" bestFit="1" customWidth="1"/>
    <col min="4" max="9" width="10.7109375" style="3" customWidth="1"/>
    <col min="10" max="10" width="10.8515625" style="3" bestFit="1" customWidth="1"/>
    <col min="11" max="11" width="10.140625" style="0" customWidth="1"/>
    <col min="17" max="17" width="12.28125" style="0" bestFit="1" customWidth="1"/>
  </cols>
  <sheetData>
    <row r="1" ht="18">
      <c r="A1" s="112" t="s">
        <v>0</v>
      </c>
    </row>
    <row r="3" spans="1:8" ht="15.75">
      <c r="A3" s="1" t="s">
        <v>112</v>
      </c>
      <c r="B3" s="2"/>
      <c r="E3" s="2"/>
      <c r="G3" s="4"/>
      <c r="H3" s="105"/>
    </row>
    <row r="4" spans="1:10" s="126" customFormat="1" ht="18" hidden="1">
      <c r="A4" s="120" t="s">
        <v>94</v>
      </c>
      <c r="B4" s="121"/>
      <c r="C4" s="122"/>
      <c r="D4" s="122"/>
      <c r="E4" s="123"/>
      <c r="F4" s="122"/>
      <c r="G4" s="124"/>
      <c r="H4" s="125"/>
      <c r="I4" s="122"/>
      <c r="J4" s="122"/>
    </row>
    <row r="5" spans="1:8" ht="15.75">
      <c r="A5" s="1"/>
      <c r="B5" s="2"/>
      <c r="E5" s="2"/>
      <c r="G5" s="4"/>
      <c r="H5" s="105"/>
    </row>
    <row r="6" spans="1:11" ht="15.75">
      <c r="A6" s="1"/>
      <c r="B6" s="2"/>
      <c r="D6" s="2" t="s">
        <v>1</v>
      </c>
      <c r="E6" s="172">
        <v>2006</v>
      </c>
      <c r="F6" s="172">
        <v>2007</v>
      </c>
      <c r="G6" s="108">
        <v>2008</v>
      </c>
      <c r="H6" s="108">
        <v>2010</v>
      </c>
      <c r="I6" s="177">
        <v>2011</v>
      </c>
      <c r="J6" s="108">
        <v>2012</v>
      </c>
      <c r="K6" s="108">
        <v>2013</v>
      </c>
    </row>
    <row r="7" spans="1:11" s="60" customFormat="1" ht="12.75">
      <c r="A7" s="37" t="s">
        <v>88</v>
      </c>
      <c r="B7" s="134"/>
      <c r="C7" s="37"/>
      <c r="D7" s="134"/>
      <c r="E7" s="146">
        <v>0.03</v>
      </c>
      <c r="F7" s="146">
        <v>0.025</v>
      </c>
      <c r="G7" s="176">
        <v>0.0225</v>
      </c>
      <c r="H7" s="169">
        <v>0.025</v>
      </c>
      <c r="I7" s="178">
        <v>0.05</v>
      </c>
      <c r="J7" s="169">
        <v>0.035</v>
      </c>
      <c r="K7" s="169">
        <v>0.0325</v>
      </c>
    </row>
    <row r="8" spans="1:11" s="143" customFormat="1" ht="13.5" thickBot="1">
      <c r="A8" s="139"/>
      <c r="B8" s="140"/>
      <c r="C8" s="139"/>
      <c r="D8" s="140"/>
      <c r="E8" s="142"/>
      <c r="F8" s="171">
        <f aca="true" t="shared" si="0" ref="F8:K8">SUM(F7:F7)</f>
        <v>0.025</v>
      </c>
      <c r="G8" s="170">
        <f t="shared" si="0"/>
        <v>0.0225</v>
      </c>
      <c r="H8" s="170">
        <f t="shared" si="0"/>
        <v>0.025</v>
      </c>
      <c r="I8" s="179">
        <f t="shared" si="0"/>
        <v>0.05</v>
      </c>
      <c r="J8" s="170">
        <f t="shared" si="0"/>
        <v>0.035</v>
      </c>
      <c r="K8" s="170">
        <f t="shared" si="0"/>
        <v>0.0325</v>
      </c>
    </row>
    <row r="9" spans="1:9" ht="12.75">
      <c r="A9" s="5" t="s">
        <v>2</v>
      </c>
      <c r="B9" s="6"/>
      <c r="D9" s="6">
        <v>36</v>
      </c>
      <c r="G9" s="108"/>
      <c r="H9" s="6"/>
      <c r="I9" s="180"/>
    </row>
    <row r="10" spans="1:9" ht="12.75">
      <c r="A10" s="5" t="s">
        <v>3</v>
      </c>
      <c r="B10" s="6"/>
      <c r="D10" s="6">
        <v>156</v>
      </c>
      <c r="G10" s="6"/>
      <c r="H10" s="6"/>
      <c r="I10" s="180"/>
    </row>
    <row r="11" spans="1:9" ht="12.75">
      <c r="A11" s="5" t="s">
        <v>4</v>
      </c>
      <c r="B11" s="6"/>
      <c r="D11" s="6">
        <f>+D10/D9</f>
        <v>4.333333333333333</v>
      </c>
      <c r="G11" s="6"/>
      <c r="H11" s="6"/>
      <c r="I11" s="180"/>
    </row>
    <row r="12" spans="1:9" ht="12.75">
      <c r="A12" s="5" t="s">
        <v>5</v>
      </c>
      <c r="B12" s="6"/>
      <c r="D12" s="6">
        <f>+D11*12</f>
        <v>52</v>
      </c>
      <c r="G12" s="6"/>
      <c r="H12" s="6"/>
      <c r="I12" s="180"/>
    </row>
    <row r="13" spans="1:9" ht="12.75">
      <c r="A13" s="161" t="s">
        <v>6</v>
      </c>
      <c r="B13" s="162"/>
      <c r="C13" s="24"/>
      <c r="D13" s="9">
        <f>1/D10</f>
        <v>0.00641025641025641</v>
      </c>
      <c r="E13" s="9"/>
      <c r="G13" s="10"/>
      <c r="H13" s="10"/>
      <c r="I13" s="180"/>
    </row>
    <row r="14" spans="1:9" ht="12.75">
      <c r="A14" s="161" t="s">
        <v>7</v>
      </c>
      <c r="B14" s="163"/>
      <c r="C14" s="24"/>
      <c r="D14" s="13">
        <v>0.0114</v>
      </c>
      <c r="E14" s="13"/>
      <c r="G14" s="14"/>
      <c r="H14" s="15"/>
      <c r="I14" s="180"/>
    </row>
    <row r="15" spans="1:9" ht="12.75">
      <c r="A15" s="161" t="s">
        <v>8</v>
      </c>
      <c r="B15" s="163"/>
      <c r="C15" s="24"/>
      <c r="D15" s="13">
        <v>0.0157</v>
      </c>
      <c r="E15" s="13"/>
      <c r="G15" s="14"/>
      <c r="H15" s="15"/>
      <c r="I15" s="180"/>
    </row>
    <row r="16" spans="1:9" ht="12.75">
      <c r="A16" s="114" t="s">
        <v>9</v>
      </c>
      <c r="B16" s="115"/>
      <c r="C16" s="116"/>
      <c r="D16" s="117">
        <v>0.009</v>
      </c>
      <c r="E16" s="17" t="s">
        <v>95</v>
      </c>
      <c r="G16" s="18"/>
      <c r="H16" s="14"/>
      <c r="I16" s="180"/>
    </row>
    <row r="17" spans="1:9" ht="12.75">
      <c r="A17" s="114" t="s">
        <v>10</v>
      </c>
      <c r="B17" s="115"/>
      <c r="C17" s="116"/>
      <c r="D17" s="118">
        <v>0.06</v>
      </c>
      <c r="E17" s="17" t="s">
        <v>95</v>
      </c>
      <c r="G17" s="18"/>
      <c r="H17" s="14"/>
      <c r="I17" s="180"/>
    </row>
    <row r="18" spans="1:9" ht="12.75">
      <c r="A18" s="114" t="s">
        <v>11</v>
      </c>
      <c r="B18" s="115"/>
      <c r="C18" s="116"/>
      <c r="D18" s="118">
        <v>0.1</v>
      </c>
      <c r="E18" s="17" t="s">
        <v>95</v>
      </c>
      <c r="G18" s="18"/>
      <c r="H18" s="14"/>
      <c r="I18" s="180"/>
    </row>
    <row r="19" spans="1:9" ht="12.75">
      <c r="A19" s="114" t="s">
        <v>12</v>
      </c>
      <c r="B19" s="115"/>
      <c r="C19" s="116"/>
      <c r="D19" s="118">
        <v>0.13</v>
      </c>
      <c r="E19" s="17" t="s">
        <v>95</v>
      </c>
      <c r="G19" s="18"/>
      <c r="H19" s="14"/>
      <c r="I19" s="180"/>
    </row>
    <row r="20" spans="1:9" ht="12.75">
      <c r="A20" s="114" t="s">
        <v>13</v>
      </c>
      <c r="B20" s="115"/>
      <c r="C20" s="116"/>
      <c r="D20" s="118">
        <v>0.16</v>
      </c>
      <c r="E20" s="17" t="s">
        <v>95</v>
      </c>
      <c r="G20" s="18"/>
      <c r="H20" s="14"/>
      <c r="I20" s="180"/>
    </row>
    <row r="21" spans="1:9" ht="12.75">
      <c r="A21" s="114" t="s">
        <v>14</v>
      </c>
      <c r="B21" s="115"/>
      <c r="C21" s="116"/>
      <c r="D21" s="118">
        <v>0.18</v>
      </c>
      <c r="E21" s="17" t="s">
        <v>95</v>
      </c>
      <c r="G21" s="18"/>
      <c r="H21" s="14"/>
      <c r="I21" s="180"/>
    </row>
    <row r="22" spans="1:9" ht="12.75">
      <c r="A22" s="114" t="s">
        <v>15</v>
      </c>
      <c r="B22" s="115"/>
      <c r="C22" s="116"/>
      <c r="D22" s="115">
        <v>0</v>
      </c>
      <c r="E22" s="17" t="s">
        <v>95</v>
      </c>
      <c r="G22" s="18"/>
      <c r="H22" s="14"/>
      <c r="I22" s="180"/>
    </row>
    <row r="23" spans="1:9" ht="12.75">
      <c r="A23" s="114" t="s">
        <v>16</v>
      </c>
      <c r="B23" s="119"/>
      <c r="C23" s="116"/>
      <c r="D23" s="119">
        <v>0</v>
      </c>
      <c r="E23" s="17" t="s">
        <v>95</v>
      </c>
      <c r="G23" s="18"/>
      <c r="H23" s="21"/>
      <c r="I23" s="180"/>
    </row>
    <row r="24" spans="1:9" ht="12.75">
      <c r="A24" s="5" t="s">
        <v>17</v>
      </c>
      <c r="B24" s="22"/>
      <c r="D24" s="18">
        <v>0.2423</v>
      </c>
      <c r="E24" s="18"/>
      <c r="G24" s="23"/>
      <c r="H24" s="22"/>
      <c r="I24" s="180"/>
    </row>
    <row r="25" spans="1:9" ht="12.75" hidden="1">
      <c r="A25" s="5" t="s">
        <v>18</v>
      </c>
      <c r="B25" s="14"/>
      <c r="D25" s="14">
        <v>0.4074</v>
      </c>
      <c r="G25" s="18"/>
      <c r="H25" s="14"/>
      <c r="I25" s="180"/>
    </row>
    <row r="26" spans="1:9" ht="12.75">
      <c r="A26" s="5" t="s">
        <v>19</v>
      </c>
      <c r="B26" s="21"/>
      <c r="D26" s="21">
        <v>0</v>
      </c>
      <c r="E26" s="21"/>
      <c r="G26" s="23"/>
      <c r="H26" s="21"/>
      <c r="I26" s="180"/>
    </row>
    <row r="27" spans="1:9" ht="12.75">
      <c r="A27" s="5" t="s">
        <v>80</v>
      </c>
      <c r="B27" s="21"/>
      <c r="D27" s="21">
        <v>22</v>
      </c>
      <c r="E27" s="21"/>
      <c r="G27" s="23"/>
      <c r="H27" s="21"/>
      <c r="I27" s="180"/>
    </row>
    <row r="28" spans="1:9" ht="12.75">
      <c r="A28" s="5" t="s">
        <v>115</v>
      </c>
      <c r="B28" s="21"/>
      <c r="D28" s="21">
        <v>18</v>
      </c>
      <c r="E28" s="21"/>
      <c r="G28" s="23"/>
      <c r="H28" s="21"/>
      <c r="I28" s="180"/>
    </row>
    <row r="29" spans="1:9" ht="12.75">
      <c r="A29" s="5" t="s">
        <v>79</v>
      </c>
      <c r="B29" s="21"/>
      <c r="D29" s="21">
        <v>18</v>
      </c>
      <c r="E29" s="21"/>
      <c r="G29" s="23"/>
      <c r="H29" s="21"/>
      <c r="I29" s="180"/>
    </row>
    <row r="30" spans="1:11" ht="12.75">
      <c r="A30" s="5" t="s">
        <v>20</v>
      </c>
      <c r="B30" s="21"/>
      <c r="D30" s="21"/>
      <c r="E30" s="21"/>
      <c r="G30" s="175"/>
      <c r="H30" s="21"/>
      <c r="I30" s="181">
        <v>130700</v>
      </c>
      <c r="J30" s="174">
        <v>135300</v>
      </c>
      <c r="K30" s="174">
        <v>139700</v>
      </c>
    </row>
    <row r="31" spans="1:11" ht="12.75">
      <c r="A31" s="5" t="s">
        <v>21</v>
      </c>
      <c r="B31" s="21"/>
      <c r="D31" s="21"/>
      <c r="E31" s="21"/>
      <c r="G31" s="175"/>
      <c r="H31" s="21"/>
      <c r="I31" s="181">
        <v>130700</v>
      </c>
      <c r="J31" s="174">
        <v>135300</v>
      </c>
      <c r="K31" s="174">
        <v>139700</v>
      </c>
    </row>
    <row r="32" spans="1:8" ht="12.75">
      <c r="A32" s="5" t="s">
        <v>116</v>
      </c>
      <c r="B32" s="18"/>
      <c r="D32" s="18">
        <v>0.135</v>
      </c>
      <c r="E32" s="21"/>
      <c r="G32" s="18"/>
      <c r="H32" s="18"/>
    </row>
    <row r="33" spans="1:8" ht="12.75">
      <c r="A33" s="5" t="s">
        <v>22</v>
      </c>
      <c r="B33" s="18"/>
      <c r="D33" s="18">
        <v>0.01</v>
      </c>
      <c r="E33" s="21"/>
      <c r="G33" s="18"/>
      <c r="H33" s="18"/>
    </row>
    <row r="34" spans="1:8" ht="12.75">
      <c r="A34" s="5" t="s">
        <v>23</v>
      </c>
      <c r="B34" s="18"/>
      <c r="D34" s="18">
        <v>0.0025</v>
      </c>
      <c r="E34" s="21"/>
      <c r="G34" s="18"/>
      <c r="H34" s="18"/>
    </row>
    <row r="35" spans="1:11" ht="12.75">
      <c r="A35" s="5" t="s">
        <v>24</v>
      </c>
      <c r="B35" s="18"/>
      <c r="D35" s="18">
        <v>0.0524</v>
      </c>
      <c r="E35" s="153">
        <v>0.0579</v>
      </c>
      <c r="F35" s="153">
        <v>0.0534</v>
      </c>
      <c r="G35" s="153"/>
      <c r="H35" s="153"/>
      <c r="I35" s="183">
        <v>0.0865</v>
      </c>
      <c r="J35" s="184"/>
      <c r="K35" s="185"/>
    </row>
    <row r="36" spans="1:11" ht="12.75">
      <c r="A36" s="5" t="s">
        <v>25</v>
      </c>
      <c r="B36" s="18"/>
      <c r="D36" s="18">
        <v>0.07</v>
      </c>
      <c r="E36" s="153"/>
      <c r="F36" s="186">
        <v>0.08</v>
      </c>
      <c r="G36" s="186">
        <v>0.08</v>
      </c>
      <c r="H36" s="186">
        <v>0.08</v>
      </c>
      <c r="I36" s="186">
        <v>0.08</v>
      </c>
      <c r="J36" s="186">
        <v>0.08</v>
      </c>
      <c r="K36" s="186">
        <v>0.08</v>
      </c>
    </row>
    <row r="37" spans="1:8" ht="12.75">
      <c r="A37" s="5"/>
      <c r="B37" s="18"/>
      <c r="D37" s="18"/>
      <c r="E37" s="18"/>
      <c r="G37" s="18"/>
      <c r="H37" s="18"/>
    </row>
    <row r="38" spans="1:9" ht="12.75">
      <c r="A38" s="5"/>
      <c r="B38" s="18"/>
      <c r="D38" s="18"/>
      <c r="E38" s="18"/>
      <c r="G38" s="18"/>
      <c r="H38" s="18"/>
      <c r="I38" s="3">
        <f>28000*0.36</f>
        <v>10080</v>
      </c>
    </row>
    <row r="39" spans="1:8" ht="12.75">
      <c r="A39" s="5"/>
      <c r="B39" s="18"/>
      <c r="D39" s="18"/>
      <c r="E39" s="18"/>
      <c r="G39" s="18"/>
      <c r="H39" s="18"/>
    </row>
    <row r="40" spans="1:8" ht="12.75">
      <c r="A40" s="5"/>
      <c r="B40" s="18"/>
      <c r="D40" s="18"/>
      <c r="E40" s="18"/>
      <c r="G40" s="18"/>
      <c r="H40" s="18"/>
    </row>
    <row r="41" spans="1:8" ht="15.75">
      <c r="A41" s="1" t="s">
        <v>117</v>
      </c>
      <c r="D41" s="18"/>
      <c r="E41" s="18"/>
      <c r="G41" s="18"/>
      <c r="H41" s="18"/>
    </row>
    <row r="42" spans="1:8" ht="12.75">
      <c r="A42" s="25" t="s">
        <v>26</v>
      </c>
      <c r="B42" s="18"/>
      <c r="D42" s="26"/>
      <c r="E42" s="18"/>
      <c r="G42" s="18"/>
      <c r="H42" s="18"/>
    </row>
    <row r="43" spans="1:8" ht="12.75">
      <c r="A43" s="25" t="s">
        <v>92</v>
      </c>
      <c r="B43" s="18"/>
      <c r="D43" s="182">
        <f>I30</f>
        <v>130700</v>
      </c>
      <c r="E43" s="18"/>
      <c r="G43" s="18"/>
      <c r="H43" s="18"/>
    </row>
    <row r="44" spans="1:8" ht="12.75">
      <c r="A44" s="25" t="s">
        <v>86</v>
      </c>
      <c r="B44" s="18"/>
      <c r="D44" s="154"/>
      <c r="E44" s="18"/>
      <c r="G44" s="18"/>
      <c r="H44" s="18"/>
    </row>
    <row r="45" spans="1:8" ht="12.75">
      <c r="A45" s="25" t="s">
        <v>27</v>
      </c>
      <c r="B45" s="18"/>
      <c r="D45" s="154"/>
      <c r="E45" s="26" t="s">
        <v>101</v>
      </c>
      <c r="G45" s="18"/>
      <c r="H45" s="18"/>
    </row>
    <row r="46" spans="1:9" s="30" customFormat="1" ht="18.75" customHeight="1">
      <c r="A46" s="27"/>
      <c r="B46" s="28"/>
      <c r="C46" s="28"/>
      <c r="D46" s="29" t="s">
        <v>29</v>
      </c>
      <c r="E46" s="29" t="s">
        <v>30</v>
      </c>
      <c r="F46" s="29" t="s">
        <v>31</v>
      </c>
      <c r="G46" s="29" t="s">
        <v>32</v>
      </c>
      <c r="H46" s="29" t="s">
        <v>33</v>
      </c>
      <c r="I46" s="29" t="s">
        <v>34</v>
      </c>
    </row>
    <row r="47" spans="1:15" s="30" customFormat="1" ht="15" customHeight="1">
      <c r="A47" s="31"/>
      <c r="B47" s="324" t="s">
        <v>35</v>
      </c>
      <c r="C47" s="324"/>
      <c r="D47" s="28"/>
      <c r="E47" s="127">
        <f>D17</f>
        <v>0.06</v>
      </c>
      <c r="F47" s="127">
        <f>D18</f>
        <v>0.1</v>
      </c>
      <c r="G47" s="127">
        <f>D19</f>
        <v>0.13</v>
      </c>
      <c r="H47" s="127">
        <f>D20</f>
        <v>0.16</v>
      </c>
      <c r="I47" s="127">
        <f>D21</f>
        <v>0.18</v>
      </c>
      <c r="J47" s="29" t="s">
        <v>29</v>
      </c>
      <c r="K47" s="29" t="s">
        <v>30</v>
      </c>
      <c r="L47" s="29" t="s">
        <v>31</v>
      </c>
      <c r="M47" s="29" t="s">
        <v>32</v>
      </c>
      <c r="N47" s="29" t="s">
        <v>33</v>
      </c>
      <c r="O47" s="29" t="s">
        <v>34</v>
      </c>
    </row>
    <row r="48" spans="1:9" ht="12.75">
      <c r="A48" s="33"/>
      <c r="B48" s="34"/>
      <c r="C48" s="35"/>
      <c r="D48" s="36"/>
      <c r="E48" s="36"/>
      <c r="F48" s="36"/>
      <c r="G48" s="36"/>
      <c r="H48" s="36"/>
      <c r="I48" s="36"/>
    </row>
    <row r="49" spans="1:11" s="38" customFormat="1" ht="12.75">
      <c r="A49" s="38" t="s">
        <v>36</v>
      </c>
      <c r="D49" s="39"/>
      <c r="E49" s="39"/>
      <c r="F49" s="39"/>
      <c r="G49" s="39"/>
      <c r="H49" s="39"/>
      <c r="I49" s="39"/>
      <c r="K49" s="39"/>
    </row>
    <row r="50" spans="1:15" ht="12.75">
      <c r="A50" s="40" t="s">
        <v>37</v>
      </c>
      <c r="B50" s="41"/>
      <c r="C50" s="40"/>
      <c r="D50" s="158">
        <f>Hækkanir!I5</f>
        <v>189032.55</v>
      </c>
      <c r="E50" s="158">
        <f>ROUND($D50*(1+E47),0)</f>
        <v>200375</v>
      </c>
      <c r="F50" s="158">
        <f>ROUND($D50*(1+F47),0)</f>
        <v>207936</v>
      </c>
      <c r="G50" s="158">
        <f>ROUND($D50*(1+G47),0)</f>
        <v>213607</v>
      </c>
      <c r="H50" s="158">
        <f>ROUND($D50*(1+H47),0)</f>
        <v>219278</v>
      </c>
      <c r="I50" s="158">
        <f>ROUND($D50*(1+I47),0)</f>
        <v>223058</v>
      </c>
      <c r="J50" s="129">
        <f>(D50-'Launatöflur 1-01-2008'!D51)/'Launatöflur 1-01-2008'!D51</f>
        <v>0.15012437438617346</v>
      </c>
      <c r="K50" s="129">
        <f>(E50-'Launatöflur 1-01-2008'!E51)/'Launatöflur 1-01-2008'!E51</f>
        <v>0.15642803179982853</v>
      </c>
      <c r="L50" s="129">
        <f>(F50-'Launatöflur 1-01-2008'!F51)/'Launatöflur 1-01-2008'!F51</f>
        <v>0.1602786222636292</v>
      </c>
      <c r="M50" s="129">
        <f>(G50-'Launatöflur 1-01-2008'!G51)/'Launatöflur 1-01-2008'!G51</f>
        <v>0.16300443697823502</v>
      </c>
      <c r="N50" s="129">
        <f>(H50-'Launatöflur 1-01-2008'!H51)/'Launatöflur 1-01-2008'!H51</f>
        <v>0.16560111809842293</v>
      </c>
      <c r="O50" s="129">
        <f>(I50-'Launatöflur 1-01-2008'!I51)/'Launatöflur 1-01-2008'!I51</f>
        <v>0.16726147041512285</v>
      </c>
    </row>
    <row r="51" spans="1:17" ht="12.75">
      <c r="A51" s="43" t="s">
        <v>38</v>
      </c>
      <c r="B51" s="35">
        <v>0</v>
      </c>
      <c r="C51" s="35"/>
      <c r="D51" s="36">
        <f aca="true" t="shared" si="1" ref="D51:I51">+D50*$B51</f>
        <v>0</v>
      </c>
      <c r="E51" s="36">
        <f t="shared" si="1"/>
        <v>0</v>
      </c>
      <c r="F51" s="36">
        <f t="shared" si="1"/>
        <v>0</v>
      </c>
      <c r="G51" s="36">
        <f t="shared" si="1"/>
        <v>0</v>
      </c>
      <c r="H51" s="36">
        <f t="shared" si="1"/>
        <v>0</v>
      </c>
      <c r="I51" s="36">
        <f t="shared" si="1"/>
        <v>0</v>
      </c>
      <c r="J51" s="129">
        <v>0</v>
      </c>
      <c r="K51" s="129">
        <v>0</v>
      </c>
      <c r="L51" s="129">
        <v>0</v>
      </c>
      <c r="M51" s="129">
        <v>0</v>
      </c>
      <c r="N51" s="129">
        <v>0</v>
      </c>
      <c r="O51" s="129">
        <v>0</v>
      </c>
      <c r="Q51" s="129"/>
    </row>
    <row r="52" spans="1:15" s="50" customFormat="1" ht="12.75">
      <c r="A52" s="45" t="s">
        <v>39</v>
      </c>
      <c r="B52" s="46">
        <f>+$D$23</f>
        <v>0</v>
      </c>
      <c r="C52" s="47"/>
      <c r="D52" s="48">
        <f aca="true" t="shared" si="2" ref="D52:I52">+D58*$B52</f>
        <v>0</v>
      </c>
      <c r="E52" s="48">
        <f t="shared" si="2"/>
        <v>0</v>
      </c>
      <c r="F52" s="48">
        <f t="shared" si="2"/>
        <v>0</v>
      </c>
      <c r="G52" s="48">
        <f t="shared" si="2"/>
        <v>0</v>
      </c>
      <c r="H52" s="48">
        <f t="shared" si="2"/>
        <v>0</v>
      </c>
      <c r="I52" s="48">
        <f t="shared" si="2"/>
        <v>0</v>
      </c>
      <c r="J52" s="129">
        <v>0</v>
      </c>
      <c r="K52" s="129">
        <v>0</v>
      </c>
      <c r="L52" s="129">
        <v>0</v>
      </c>
      <c r="M52" s="129">
        <v>0</v>
      </c>
      <c r="N52" s="129">
        <v>0</v>
      </c>
      <c r="O52" s="129">
        <v>0</v>
      </c>
    </row>
    <row r="53" spans="1:15" ht="12.75">
      <c r="A53" s="51" t="s">
        <v>40</v>
      </c>
      <c r="B53" s="52"/>
      <c r="C53" s="52"/>
      <c r="D53" s="53">
        <f aca="true" t="shared" si="3" ref="D53:I53">SUM(D50:D52)</f>
        <v>189032.55</v>
      </c>
      <c r="E53" s="53">
        <f t="shared" si="3"/>
        <v>200375</v>
      </c>
      <c r="F53" s="53">
        <f t="shared" si="3"/>
        <v>207936</v>
      </c>
      <c r="G53" s="53">
        <f t="shared" si="3"/>
        <v>213607</v>
      </c>
      <c r="H53" s="53">
        <f t="shared" si="3"/>
        <v>219278</v>
      </c>
      <c r="I53" s="53">
        <f t="shared" si="3"/>
        <v>223058</v>
      </c>
      <c r="J53" s="129">
        <f>(D53-'Launatöflur 1-01-2008'!D54)/'Launatöflur 1-01-2008'!D54</f>
        <v>0.15012437438617346</v>
      </c>
      <c r="K53" s="129">
        <f>(E53-'Launatöflur 1-01-2008'!E54)/'Launatöflur 1-01-2008'!E54</f>
        <v>0.15642803179982853</v>
      </c>
      <c r="L53" s="129">
        <f>(F53-'Launatöflur 1-01-2008'!F54)/'Launatöflur 1-01-2008'!F54</f>
        <v>0.1602786222636292</v>
      </c>
      <c r="M53" s="129">
        <f>(G53-'Launatöflur 1-01-2008'!G54)/'Launatöflur 1-01-2008'!G54</f>
        <v>0.16300443697823502</v>
      </c>
      <c r="N53" s="129">
        <f>(H53-'Launatöflur 1-01-2008'!H54)/'Launatöflur 1-01-2008'!H54</f>
        <v>0.16560111809842293</v>
      </c>
      <c r="O53" s="129">
        <f>(I53-'Launatöflur 1-01-2008'!I54)/'Launatöflur 1-01-2008'!I54</f>
        <v>0.16726147041512285</v>
      </c>
    </row>
    <row r="54" spans="1:15" ht="12.75">
      <c r="A54" s="43" t="s">
        <v>41</v>
      </c>
      <c r="B54" s="54">
        <f>+D27</f>
        <v>22</v>
      </c>
      <c r="C54" s="54"/>
      <c r="D54" s="55">
        <f aca="true" t="shared" si="4" ref="D54:I54">D60*$B$54</f>
        <v>37422</v>
      </c>
      <c r="E54" s="55">
        <f t="shared" si="4"/>
        <v>39666</v>
      </c>
      <c r="F54" s="55">
        <f t="shared" si="4"/>
        <v>41162</v>
      </c>
      <c r="G54" s="55">
        <f t="shared" si="4"/>
        <v>42284</v>
      </c>
      <c r="H54" s="55">
        <f t="shared" si="4"/>
        <v>43428</v>
      </c>
      <c r="I54" s="55">
        <f t="shared" si="4"/>
        <v>44176</v>
      </c>
      <c r="J54" s="129">
        <f>(D54-'Launatöflur 1-01-2008'!D55)/'Launatöflur 1-01-2008'!D55</f>
        <v>0.27225130890052357</v>
      </c>
      <c r="K54" s="129">
        <f>(E54-'Launatöflur 1-01-2008'!E55)/'Launatöflur 1-01-2008'!E55</f>
        <v>0.27240649258997884</v>
      </c>
      <c r="L54" s="129">
        <f>(F54-'Launatöflur 1-01-2008'!F55)/'Launatöflur 1-01-2008'!F55</f>
        <v>0.27192386131883073</v>
      </c>
      <c r="M54" s="129">
        <f>(G54-'Launatöflur 1-01-2008'!G55)/'Launatöflur 1-01-2008'!G55</f>
        <v>0.27200529450694905</v>
      </c>
      <c r="N54" s="129">
        <f>(H54-'Launatöflur 1-01-2008'!H55)/'Launatöflur 1-01-2008'!H55</f>
        <v>0.2727272727272727</v>
      </c>
      <c r="O54" s="129">
        <f>(I54-'Launatöflur 1-01-2008'!I55)/'Launatöflur 1-01-2008'!I55</f>
        <v>0.2733037412809131</v>
      </c>
    </row>
    <row r="55" spans="1:15" ht="12.75">
      <c r="A55" s="56"/>
      <c r="B55" s="40"/>
      <c r="C55" s="40"/>
      <c r="D55" s="57">
        <f aca="true" t="shared" si="5" ref="D55:I55">SUM(D53:D54)</f>
        <v>226454.55</v>
      </c>
      <c r="E55" s="57">
        <f t="shared" si="5"/>
        <v>240041</v>
      </c>
      <c r="F55" s="57">
        <f t="shared" si="5"/>
        <v>249098</v>
      </c>
      <c r="G55" s="57">
        <f t="shared" si="5"/>
        <v>255891</v>
      </c>
      <c r="H55" s="57">
        <f t="shared" si="5"/>
        <v>262706</v>
      </c>
      <c r="I55" s="57">
        <f t="shared" si="5"/>
        <v>267234</v>
      </c>
      <c r="J55" s="129">
        <f>(D55-'Launatöflur 1-01-2008'!D56)/'Launatöflur 1-01-2008'!D56</f>
        <v>0.1686628374984342</v>
      </c>
      <c r="K55" s="129">
        <f>(E55-'Launatöflur 1-01-2008'!E56)/'Launatöflur 1-01-2008'!E56</f>
        <v>0.17411258895815904</v>
      </c>
      <c r="L55" s="129">
        <f>(F55-'Launatöflur 1-01-2008'!F56)/'Launatöflur 1-01-2008'!F56</f>
        <v>0.17735567830406768</v>
      </c>
      <c r="M55" s="129">
        <f>(G55-'Launatöflur 1-01-2008'!G56)/'Launatöflur 1-01-2008'!G56</f>
        <v>0.17970907107352982</v>
      </c>
      <c r="N55" s="129">
        <f>(H55-'Launatöflur 1-01-2008'!H56)/'Launatöflur 1-01-2008'!H56</f>
        <v>0.18204844324385813</v>
      </c>
      <c r="O55" s="129">
        <f>(I55-'Launatöflur 1-01-2008'!I56)/'Launatöflur 1-01-2008'!I56</f>
        <v>0.18355556880770313</v>
      </c>
    </row>
    <row r="56" spans="1:15" ht="12.75">
      <c r="A56" s="56"/>
      <c r="B56" s="40"/>
      <c r="C56" s="40"/>
      <c r="D56" s="57"/>
      <c r="E56" s="57"/>
      <c r="F56" s="57"/>
      <c r="G56" s="57"/>
      <c r="H56" s="57"/>
      <c r="I56" s="57"/>
      <c r="J56" s="129"/>
      <c r="K56" s="129"/>
      <c r="L56" s="129"/>
      <c r="M56" s="129"/>
      <c r="N56" s="129"/>
      <c r="O56" s="129"/>
    </row>
    <row r="57" spans="1:15" ht="12.75">
      <c r="A57" s="40" t="s">
        <v>42</v>
      </c>
      <c r="B57" s="40"/>
      <c r="C57" s="40"/>
      <c r="D57" s="58">
        <f aca="true" t="shared" si="6" ref="D57:I57">D50/156</f>
        <v>1211.7471153846152</v>
      </c>
      <c r="E57" s="58">
        <f t="shared" si="6"/>
        <v>1284.4551282051282</v>
      </c>
      <c r="F57" s="58">
        <f t="shared" si="6"/>
        <v>1332.923076923077</v>
      </c>
      <c r="G57" s="58">
        <f t="shared" si="6"/>
        <v>1369.275641025641</v>
      </c>
      <c r="H57" s="58">
        <f t="shared" si="6"/>
        <v>1405.628205128205</v>
      </c>
      <c r="I57" s="58">
        <f t="shared" si="6"/>
        <v>1429.8589743589744</v>
      </c>
      <c r="J57" s="129">
        <f>(D57-'Launatöflur 1-01-2008'!D58)/'Launatöflur 1-01-2008'!D58</f>
        <v>0.15012437438617335</v>
      </c>
      <c r="K57" s="129">
        <f>(E57-'Launatöflur 1-01-2008'!E58)/'Launatöflur 1-01-2008'!E58</f>
        <v>0.15642803179982862</v>
      </c>
      <c r="L57" s="129">
        <f>(F57-'Launatöflur 1-01-2008'!F58)/'Launatöflur 1-01-2008'!F58</f>
        <v>0.16027862226362916</v>
      </c>
      <c r="M57" s="129">
        <f>(G57-'Launatöflur 1-01-2008'!G58)/'Launatöflur 1-01-2008'!G58</f>
        <v>0.16300443697823513</v>
      </c>
      <c r="N57" s="129">
        <f>(H57-'Launatöflur 1-01-2008'!H58)/'Launatöflur 1-01-2008'!H58</f>
        <v>0.165601118098423</v>
      </c>
      <c r="O57" s="129">
        <f>(I57-'Launatöflur 1-01-2008'!I58)/'Launatöflur 1-01-2008'!I58</f>
        <v>0.16726147041512282</v>
      </c>
    </row>
    <row r="58" spans="1:15" ht="12.75">
      <c r="A58" s="43" t="s">
        <v>44</v>
      </c>
      <c r="B58" s="43"/>
      <c r="C58" s="43"/>
      <c r="D58" s="36">
        <f aca="true" t="shared" si="7" ref="D58:I58">+D50*$D$14</f>
        <v>2154.97107</v>
      </c>
      <c r="E58" s="36">
        <f t="shared" si="7"/>
        <v>2284.275</v>
      </c>
      <c r="F58" s="36">
        <f t="shared" si="7"/>
        <v>2370.4704</v>
      </c>
      <c r="G58" s="36">
        <f t="shared" si="7"/>
        <v>2435.1198</v>
      </c>
      <c r="H58" s="36">
        <f t="shared" si="7"/>
        <v>2499.7692</v>
      </c>
      <c r="I58" s="36">
        <f t="shared" si="7"/>
        <v>2542.8612000000003</v>
      </c>
      <c r="J58" s="129">
        <f>(D58-'Launatöflur 1-01-2008'!D59)/'Launatöflur 1-01-2008'!D59</f>
        <v>0.15012437438617354</v>
      </c>
      <c r="K58" s="129">
        <f>(E58-'Launatöflur 1-01-2008'!E59)/'Launatöflur 1-01-2008'!E59</f>
        <v>0.15642803179982853</v>
      </c>
      <c r="L58" s="129">
        <f>(F58-'Launatöflur 1-01-2008'!F59)/'Launatöflur 1-01-2008'!F59</f>
        <v>0.1602786222636293</v>
      </c>
      <c r="M58" s="129">
        <f>(G58-'Launatöflur 1-01-2008'!G59)/'Launatöflur 1-01-2008'!G59</f>
        <v>0.16300443697823502</v>
      </c>
      <c r="N58" s="129">
        <f>(H58-'Launatöflur 1-01-2008'!H59)/'Launatöflur 1-01-2008'!H59</f>
        <v>0.16560111809842296</v>
      </c>
      <c r="O58" s="129">
        <f>(I58-'Launatöflur 1-01-2008'!I59)/'Launatöflur 1-01-2008'!I59</f>
        <v>0.16726147041512304</v>
      </c>
    </row>
    <row r="59" spans="1:15" ht="12.75">
      <c r="A59" s="43" t="s">
        <v>46</v>
      </c>
      <c r="B59" s="43"/>
      <c r="C59" s="43"/>
      <c r="D59" s="36">
        <f aca="true" t="shared" si="8" ref="D59:I59">+D50*$D$15</f>
        <v>2967.8110349999997</v>
      </c>
      <c r="E59" s="36">
        <f t="shared" si="8"/>
        <v>3145.8875</v>
      </c>
      <c r="F59" s="36">
        <f t="shared" si="8"/>
        <v>3264.5951999999997</v>
      </c>
      <c r="G59" s="36">
        <f t="shared" si="8"/>
        <v>3353.6299</v>
      </c>
      <c r="H59" s="36">
        <f t="shared" si="8"/>
        <v>3442.6645999999996</v>
      </c>
      <c r="I59" s="36">
        <f t="shared" si="8"/>
        <v>3502.0105999999996</v>
      </c>
      <c r="J59" s="129">
        <f>(D59-'Launatöflur 1-01-2008'!D60)/'Launatöflur 1-01-2008'!D60</f>
        <v>0.15012437438617343</v>
      </c>
      <c r="K59" s="129">
        <f>(E59-'Launatöflur 1-01-2008'!E60)/'Launatöflur 1-01-2008'!E60</f>
        <v>0.15642803179982862</v>
      </c>
      <c r="L59" s="129">
        <f>(F59-'Launatöflur 1-01-2008'!F60)/'Launatöflur 1-01-2008'!F60</f>
        <v>0.16027862226362927</v>
      </c>
      <c r="M59" s="129">
        <f>(G59-'Launatöflur 1-01-2008'!G60)/'Launatöflur 1-01-2008'!G60</f>
        <v>0.1630044369782351</v>
      </c>
      <c r="N59" s="129">
        <f>(H59-'Launatöflur 1-01-2008'!H60)/'Launatöflur 1-01-2008'!H60</f>
        <v>0.1656011180984229</v>
      </c>
      <c r="O59" s="129">
        <f>(I59-'Launatöflur 1-01-2008'!I60)/'Launatöflur 1-01-2008'!I60</f>
        <v>0.16726147041512282</v>
      </c>
    </row>
    <row r="60" spans="1:15" ht="12.75">
      <c r="A60" s="45" t="s">
        <v>9</v>
      </c>
      <c r="B60" s="45"/>
      <c r="C60" s="45"/>
      <c r="D60" s="157">
        <f aca="true" t="shared" si="9" ref="D60:I60">ROUND(D50*0.009,0)</f>
        <v>1701</v>
      </c>
      <c r="E60" s="157">
        <f t="shared" si="9"/>
        <v>1803</v>
      </c>
      <c r="F60" s="157">
        <f t="shared" si="9"/>
        <v>1871</v>
      </c>
      <c r="G60" s="157">
        <f t="shared" si="9"/>
        <v>1922</v>
      </c>
      <c r="H60" s="157">
        <f t="shared" si="9"/>
        <v>1974</v>
      </c>
      <c r="I60" s="157">
        <f t="shared" si="9"/>
        <v>2008</v>
      </c>
      <c r="J60" s="129">
        <f>(D60-'Launatöflur 1-01-2008'!D61)/'Launatöflur 1-01-2008'!D61</f>
        <v>0.27225130890052357</v>
      </c>
      <c r="K60" s="129">
        <f>(E60-'Launatöflur 1-01-2008'!E61)/'Launatöflur 1-01-2008'!E61</f>
        <v>0.27240649258997884</v>
      </c>
      <c r="L60" s="129">
        <f>(F60-'Launatöflur 1-01-2008'!F61)/'Launatöflur 1-01-2008'!F61</f>
        <v>0.27192386131883073</v>
      </c>
      <c r="M60" s="129">
        <f>(G60-'Launatöflur 1-01-2008'!G61)/'Launatöflur 1-01-2008'!G61</f>
        <v>0.27200529450694905</v>
      </c>
      <c r="N60" s="129">
        <f>(H60-'Launatöflur 1-01-2008'!H61)/'Launatöflur 1-01-2008'!H61</f>
        <v>0.2727272727272727</v>
      </c>
      <c r="O60" s="129">
        <f>(I60-'Launatöflur 1-01-2008'!I61)/'Launatöflur 1-01-2008'!I61</f>
        <v>0.2733037412809131</v>
      </c>
    </row>
    <row r="61" spans="1:9" ht="12.75">
      <c r="A61" s="60"/>
      <c r="B61" s="60"/>
      <c r="C61" s="37"/>
      <c r="D61" s="61">
        <f aca="true" t="shared" si="10" ref="D61:I61">D58/D57</f>
        <v>1.7784000000000004</v>
      </c>
      <c r="E61" s="61">
        <f t="shared" si="10"/>
        <v>1.7784000000000002</v>
      </c>
      <c r="F61" s="61">
        <f t="shared" si="10"/>
        <v>1.7784000000000002</v>
      </c>
      <c r="G61" s="61">
        <f t="shared" si="10"/>
        <v>1.7783999999999998</v>
      </c>
      <c r="H61" s="61">
        <f t="shared" si="10"/>
        <v>1.7784000000000002</v>
      </c>
      <c r="I61" s="61">
        <f t="shared" si="10"/>
        <v>1.7784000000000002</v>
      </c>
    </row>
    <row r="62" spans="1:9" ht="12.75">
      <c r="A62" s="60"/>
      <c r="B62" s="60"/>
      <c r="C62" s="37"/>
      <c r="D62" s="61"/>
      <c r="E62" s="61"/>
      <c r="F62" s="61"/>
      <c r="G62" s="61"/>
      <c r="H62" s="61"/>
      <c r="I62" s="61"/>
    </row>
    <row r="63" spans="1:9" ht="12.75">
      <c r="A63" s="60"/>
      <c r="B63" s="60"/>
      <c r="C63" s="37"/>
      <c r="D63" s="61"/>
      <c r="E63" s="61"/>
      <c r="F63" s="61"/>
      <c r="G63" s="61"/>
      <c r="H63" s="61"/>
      <c r="I63" s="61"/>
    </row>
    <row r="64" spans="1:9" ht="12.75">
      <c r="A64" s="60"/>
      <c r="B64" s="60"/>
      <c r="C64" s="37"/>
      <c r="D64" s="61"/>
      <c r="E64" s="61"/>
      <c r="F64" s="61"/>
      <c r="G64" s="61"/>
      <c r="H64" s="61"/>
      <c r="I64" s="61"/>
    </row>
    <row r="65" spans="1:9" ht="12.75">
      <c r="A65" s="60"/>
      <c r="B65" s="60"/>
      <c r="C65" s="37"/>
      <c r="D65" s="61"/>
      <c r="E65" s="61"/>
      <c r="F65" s="61"/>
      <c r="G65" s="61"/>
      <c r="H65" s="61"/>
      <c r="I65" s="61"/>
    </row>
    <row r="66" spans="1:15" ht="12.75">
      <c r="A66" s="27" t="s">
        <v>47</v>
      </c>
      <c r="B66" s="60"/>
      <c r="C66" s="37"/>
      <c r="D66" s="159">
        <f>D57*0.2</f>
        <v>242.34942307692305</v>
      </c>
      <c r="E66" s="159">
        <f aca="true" t="shared" si="11" ref="E66:I67">E57*0.2</f>
        <v>256.89102564102564</v>
      </c>
      <c r="F66" s="159">
        <f t="shared" si="11"/>
        <v>266.5846153846154</v>
      </c>
      <c r="G66" s="159">
        <f t="shared" si="11"/>
        <v>273.8551282051282</v>
      </c>
      <c r="H66" s="159">
        <f t="shared" si="11"/>
        <v>281.125641025641</v>
      </c>
      <c r="I66" s="159">
        <f t="shared" si="11"/>
        <v>285.9717948717949</v>
      </c>
      <c r="J66" s="129">
        <f>(D66-'Launatöflur 1-01-2008'!D67)/'Launatöflur 1-01-2008'!D67</f>
        <v>0.08308355684066959</v>
      </c>
      <c r="K66" s="129">
        <f>(E66-'Launatöflur 1-01-2008'!E67)/'Launatöflur 1-01-2008'!E67</f>
        <v>0.08308624327292403</v>
      </c>
      <c r="L66" s="129">
        <f>(F66-'Launatöflur 1-01-2008'!F67)/'Launatöflur 1-01-2008'!F67</f>
        <v>0.08308457254498108</v>
      </c>
      <c r="M66" s="129">
        <f>(G66-'Launatöflur 1-01-2008'!G67)/'Launatöflur 1-01-2008'!G67</f>
        <v>0.08308466473507048</v>
      </c>
      <c r="N66" s="129">
        <f>(H66-'Launatöflur 1-01-2008'!H67)/'Launatöflur 1-01-2008'!H67</f>
        <v>0.08308475215670721</v>
      </c>
      <c r="O66" s="129">
        <f>(I66-'Launatöflur 1-01-2008'!I67)/'Launatöflur 1-01-2008'!I67</f>
        <v>0.08308157089816856</v>
      </c>
    </row>
    <row r="67" spans="1:15" ht="12.75">
      <c r="A67" s="27" t="s">
        <v>48</v>
      </c>
      <c r="B67" s="60"/>
      <c r="C67" s="37"/>
      <c r="D67" s="159">
        <f>D58*0.2</f>
        <v>430.99421400000006</v>
      </c>
      <c r="E67" s="159">
        <f t="shared" si="11"/>
        <v>456.855</v>
      </c>
      <c r="F67" s="159">
        <f t="shared" si="11"/>
        <v>474.0940800000001</v>
      </c>
      <c r="G67" s="159">
        <f t="shared" si="11"/>
        <v>487.02396</v>
      </c>
      <c r="H67" s="159">
        <f t="shared" si="11"/>
        <v>499.95384000000007</v>
      </c>
      <c r="I67" s="159">
        <f t="shared" si="11"/>
        <v>508.5722400000001</v>
      </c>
      <c r="J67" s="129">
        <f>(D67-'Launatöflur 1-01-2008'!D68)/'Launatöflur 1-01-2008'!D68</f>
        <v>0.2726231792877869</v>
      </c>
      <c r="K67" s="129">
        <f>(E67-'Launatöflur 1-01-2008'!E68)/'Launatöflur 1-01-2008'!E68</f>
        <v>0.2726263358456855</v>
      </c>
      <c r="L67" s="129">
        <f>(F67-'Launatöflur 1-01-2008'!F68)/'Launatöflur 1-01-2008'!F68</f>
        <v>0.2726243727403527</v>
      </c>
      <c r="M67" s="129">
        <f>(G67-'Launatöflur 1-01-2008'!G68)/'Launatöflur 1-01-2008'!G68</f>
        <v>0.27262448106370757</v>
      </c>
      <c r="N67" s="129">
        <f>(H67-'Launatöflur 1-01-2008'!H68)/'Launatöflur 1-01-2008'!H68</f>
        <v>0.2726245837841309</v>
      </c>
      <c r="O67" s="129">
        <f>(I67-'Launatöflur 1-01-2008'!I68)/'Launatöflur 1-01-2008'!I68</f>
        <v>0.27262084580534784</v>
      </c>
    </row>
    <row r="68" spans="1:15" ht="12.75">
      <c r="A68" s="27" t="s">
        <v>83</v>
      </c>
      <c r="B68" s="60"/>
      <c r="C68" s="37"/>
      <c r="D68" s="37">
        <f aca="true" t="shared" si="12" ref="D68:I68">D58-(D55/156)</f>
        <v>703.3393392307694</v>
      </c>
      <c r="E68" s="37">
        <f t="shared" si="12"/>
        <v>745.5506410256412</v>
      </c>
      <c r="F68" s="37">
        <f t="shared" si="12"/>
        <v>773.6883487179489</v>
      </c>
      <c r="G68" s="37">
        <f t="shared" si="12"/>
        <v>794.7928769230768</v>
      </c>
      <c r="H68" s="37">
        <f t="shared" si="12"/>
        <v>815.7563794871796</v>
      </c>
      <c r="I68" s="37">
        <f t="shared" si="12"/>
        <v>829.8227384615388</v>
      </c>
      <c r="J68" s="129">
        <f>(D68-'Launatöflur 1-01-2008'!D70)/'Launatöflur 1-01-2008'!D70</f>
        <v>0.11366326073196442</v>
      </c>
      <c r="K68" s="129">
        <f>(E68-'Launatöflur 1-01-2008'!E70)/'Launatöflur 1-01-2008'!E70</f>
        <v>0.12156286503527955</v>
      </c>
      <c r="L68" s="129">
        <f>(F68-'Launatöflur 1-01-2008'!F70)/'Launatöflur 1-01-2008'!F70</f>
        <v>0.1265547670481092</v>
      </c>
      <c r="M68" s="129">
        <f>(G68-'Launatöflur 1-01-2008'!G70)/'Launatöflur 1-01-2008'!G70</f>
        <v>0.1299819334622636</v>
      </c>
      <c r="N68" s="129">
        <f>(H68-'Launatöflur 1-01-2008'!H70)/'Launatöflur 1-01-2008'!H70</f>
        <v>0.13305523945272865</v>
      </c>
      <c r="O68" s="129">
        <f>(I68-'Launatöflur 1-01-2008'!I70)/'Launatöflur 1-01-2008'!I70</f>
        <v>0.13500468259491136</v>
      </c>
    </row>
    <row r="69" spans="1:9" ht="12.75">
      <c r="A69" s="60"/>
      <c r="B69" s="60"/>
      <c r="C69" s="37"/>
      <c r="D69" s="61"/>
      <c r="E69" s="61"/>
      <c r="F69" s="61"/>
      <c r="G69" s="61"/>
      <c r="H69" s="61"/>
      <c r="I69" s="61"/>
    </row>
    <row r="70" spans="1:9" ht="12.75">
      <c r="A70" s="60"/>
      <c r="B70" s="60"/>
      <c r="C70" s="37"/>
      <c r="D70" s="61"/>
      <c r="E70" s="61"/>
      <c r="F70" s="61"/>
      <c r="G70" s="61"/>
      <c r="H70" s="61"/>
      <c r="I70" s="61"/>
    </row>
    <row r="71" spans="1:9" ht="12.75">
      <c r="A71" s="60"/>
      <c r="B71" s="60"/>
      <c r="C71" s="37"/>
      <c r="D71" s="61"/>
      <c r="E71" s="61"/>
      <c r="F71" s="61"/>
      <c r="G71" s="61"/>
      <c r="H71" s="61"/>
      <c r="I71" s="61"/>
    </row>
    <row r="72" spans="1:9" ht="12.75">
      <c r="A72" s="60"/>
      <c r="B72" s="60"/>
      <c r="C72" s="37"/>
      <c r="D72" s="61"/>
      <c r="E72" s="61"/>
      <c r="F72" s="61"/>
      <c r="G72" s="61"/>
      <c r="H72" s="61"/>
      <c r="I72" s="61"/>
    </row>
    <row r="73" spans="1:9" ht="12.75">
      <c r="A73" s="25"/>
      <c r="B73" s="18"/>
      <c r="D73" s="26"/>
      <c r="E73" s="61"/>
      <c r="F73" s="61"/>
      <c r="G73" s="61"/>
      <c r="H73" s="61"/>
      <c r="I73" s="61"/>
    </row>
    <row r="74" spans="1:9" ht="12.75">
      <c r="A74" s="25"/>
      <c r="B74" s="18"/>
      <c r="D74" s="26"/>
      <c r="E74" s="61"/>
      <c r="F74" s="61"/>
      <c r="G74" s="61"/>
      <c r="H74" s="61"/>
      <c r="I74" s="61"/>
    </row>
    <row r="75" spans="1:11" s="38" customFormat="1" ht="12.75">
      <c r="A75" s="38" t="s">
        <v>109</v>
      </c>
      <c r="D75" s="39"/>
      <c r="E75" s="39"/>
      <c r="F75" s="39"/>
      <c r="G75" s="39"/>
      <c r="H75" s="39"/>
      <c r="I75" s="39"/>
      <c r="J75" s="39"/>
      <c r="K75"/>
    </row>
    <row r="76" spans="1:15" ht="12.75">
      <c r="A76" s="40" t="s">
        <v>37</v>
      </c>
      <c r="B76" s="62"/>
      <c r="C76" s="40"/>
      <c r="D76" s="63">
        <f aca="true" t="shared" si="13" ref="D76:I76">+D50</f>
        <v>189032.55</v>
      </c>
      <c r="E76" s="63">
        <f t="shared" si="13"/>
        <v>200375</v>
      </c>
      <c r="F76" s="63">
        <f t="shared" si="13"/>
        <v>207936</v>
      </c>
      <c r="G76" s="63">
        <f t="shared" si="13"/>
        <v>213607</v>
      </c>
      <c r="H76" s="63">
        <f t="shared" si="13"/>
        <v>219278</v>
      </c>
      <c r="I76" s="63">
        <f t="shared" si="13"/>
        <v>223058</v>
      </c>
      <c r="J76" s="129">
        <f>(D76-'Launatöflur 1-01-2008'!D80)/'Launatöflur 1-01-2008'!D80</f>
        <v>0.15012437438617346</v>
      </c>
      <c r="K76" s="129">
        <f>(E76-'Launatöflur 1-01-2008'!E80)/'Launatöflur 1-01-2008'!E80</f>
        <v>0.15642803179982853</v>
      </c>
      <c r="L76" s="129">
        <f>(F76-'Launatöflur 1-01-2008'!F80)/'Launatöflur 1-01-2008'!F80</f>
        <v>0.1602786222636292</v>
      </c>
      <c r="M76" s="129">
        <f>(G76-'Launatöflur 1-01-2008'!G80)/'Launatöflur 1-01-2008'!G80</f>
        <v>0.16300443697823502</v>
      </c>
      <c r="N76" s="129">
        <f>(H76-'Launatöflur 1-01-2008'!H80)/'Launatöflur 1-01-2008'!H80</f>
        <v>0.16560111809842293</v>
      </c>
      <c r="O76" s="129">
        <f>(I76-'Launatöflur 1-01-2008'!I80)/'Launatöflur 1-01-2008'!I80</f>
        <v>0.16726147041512285</v>
      </c>
    </row>
    <row r="77" spans="1:15" ht="12.75">
      <c r="A77" s="43" t="s">
        <v>38</v>
      </c>
      <c r="B77" s="34">
        <f>+$D$24</f>
        <v>0.2423</v>
      </c>
      <c r="C77" s="35"/>
      <c r="D77" s="36">
        <f aca="true" t="shared" si="14" ref="D77:I77">+D76*$B$77</f>
        <v>45802.586865</v>
      </c>
      <c r="E77" s="36">
        <f t="shared" si="14"/>
        <v>48550.862499999996</v>
      </c>
      <c r="F77" s="36">
        <f t="shared" si="14"/>
        <v>50382.892799999994</v>
      </c>
      <c r="G77" s="36">
        <f t="shared" si="14"/>
        <v>51756.9761</v>
      </c>
      <c r="H77" s="36">
        <f t="shared" si="14"/>
        <v>53131.0594</v>
      </c>
      <c r="I77" s="36">
        <f t="shared" si="14"/>
        <v>54046.9534</v>
      </c>
      <c r="J77" s="129">
        <f>(D77-'Launatöflur 1-01-2008'!D81)/'Launatöflur 1-01-2008'!D81</f>
        <v>0.5924293480786849</v>
      </c>
      <c r="K77" s="129">
        <f>(E77-'Launatöflur 1-01-2008'!E81)/'Launatöflur 1-01-2008'!E81</f>
        <v>0.601157212029134</v>
      </c>
      <c r="L77" s="129">
        <f>(F77-'Launatöflur 1-01-2008'!F81)/'Launatöflur 1-01-2008'!F81</f>
        <v>0.606488629568442</v>
      </c>
      <c r="M77" s="129">
        <f>(G77-'Launatöflur 1-01-2008'!G81)/'Launatöflur 1-01-2008'!G81</f>
        <v>0.610262714741865</v>
      </c>
      <c r="N77" s="129">
        <f>(H77-'Launatöflur 1-01-2008'!H81)/'Launatöflur 1-01-2008'!H81</f>
        <v>0.6138580052299879</v>
      </c>
      <c r="O77" s="129">
        <f>(I77-'Launatöflur 1-01-2008'!I81)/'Launatöflur 1-01-2008'!I81</f>
        <v>0.6161568816090531</v>
      </c>
    </row>
    <row r="78" spans="1:15" s="50" customFormat="1" ht="12.75">
      <c r="A78" s="45" t="s">
        <v>39</v>
      </c>
      <c r="B78" s="46">
        <f>+$D$23</f>
        <v>0</v>
      </c>
      <c r="C78" s="47"/>
      <c r="D78" s="48">
        <f aca="true" t="shared" si="15" ref="D78:I78">+D84*B78</f>
        <v>0</v>
      </c>
      <c r="E78" s="48">
        <f t="shared" si="15"/>
        <v>0</v>
      </c>
      <c r="F78" s="48">
        <f t="shared" si="15"/>
        <v>0</v>
      </c>
      <c r="G78" s="48">
        <f t="shared" si="15"/>
        <v>0</v>
      </c>
      <c r="H78" s="48">
        <f t="shared" si="15"/>
        <v>0</v>
      </c>
      <c r="I78" s="48">
        <f t="shared" si="15"/>
        <v>0</v>
      </c>
      <c r="J78" s="129">
        <v>0</v>
      </c>
      <c r="K78" s="129">
        <v>0</v>
      </c>
      <c r="L78" s="129">
        <v>0</v>
      </c>
      <c r="M78" s="129">
        <v>0</v>
      </c>
      <c r="N78" s="129">
        <v>0</v>
      </c>
      <c r="O78" s="129">
        <v>0</v>
      </c>
    </row>
    <row r="79" spans="1:15" ht="12.75">
      <c r="A79" s="51" t="s">
        <v>40</v>
      </c>
      <c r="B79" s="52"/>
      <c r="C79" s="52"/>
      <c r="D79" s="53">
        <f aca="true" t="shared" si="16" ref="D79:I79">SUM(D76:D78)</f>
        <v>234835.13686499998</v>
      </c>
      <c r="E79" s="53">
        <f t="shared" si="16"/>
        <v>248925.8625</v>
      </c>
      <c r="F79" s="53">
        <f t="shared" si="16"/>
        <v>258318.8928</v>
      </c>
      <c r="G79" s="53">
        <f t="shared" si="16"/>
        <v>265363.97609999997</v>
      </c>
      <c r="H79" s="53">
        <f t="shared" si="16"/>
        <v>272409.0594</v>
      </c>
      <c r="I79" s="53">
        <f t="shared" si="16"/>
        <v>277104.9534</v>
      </c>
      <c r="J79" s="129">
        <f>(D79-'Launatöflur 1-01-2008'!D83)/'Launatöflur 1-01-2008'!D83</f>
        <v>0.2159995832339942</v>
      </c>
      <c r="K79" s="129">
        <f>(E79-'Launatöflur 1-01-2008'!E83)/'Launatöflur 1-01-2008'!E83</f>
        <v>0.22266429268504415</v>
      </c>
      <c r="L79" s="129">
        <f>(F79-'Launatöflur 1-01-2008'!F83)/'Launatöflur 1-01-2008'!F83</f>
        <v>0.2267354318622183</v>
      </c>
      <c r="M79" s="129">
        <f>(G79-'Launatöflur 1-01-2008'!G83)/'Launatöflur 1-01-2008'!G83</f>
        <v>0.22961737196430734</v>
      </c>
      <c r="N79" s="129">
        <f>(H79-'Launatöflur 1-01-2008'!H83)/'Launatöflur 1-01-2008'!H83</f>
        <v>0.2323627821392945</v>
      </c>
      <c r="O79" s="129">
        <f>(I79-'Launatöflur 1-01-2008'!I83)/'Launatöflur 1-01-2008'!I83</f>
        <v>0.23411823378443167</v>
      </c>
    </row>
    <row r="80" spans="1:15" ht="12.75">
      <c r="A80" s="43" t="s">
        <v>41</v>
      </c>
      <c r="B80" s="54">
        <f>+$D$28</f>
        <v>18</v>
      </c>
      <c r="C80" s="54"/>
      <c r="D80" s="49">
        <f aca="true" t="shared" si="17" ref="D80:I80">$B$80*D86</f>
        <v>30618</v>
      </c>
      <c r="E80" s="49">
        <f t="shared" si="17"/>
        <v>32454</v>
      </c>
      <c r="F80" s="49">
        <f t="shared" si="17"/>
        <v>33678</v>
      </c>
      <c r="G80" s="49">
        <f t="shared" si="17"/>
        <v>34596</v>
      </c>
      <c r="H80" s="49">
        <f t="shared" si="17"/>
        <v>35532</v>
      </c>
      <c r="I80" s="49">
        <f t="shared" si="17"/>
        <v>36144</v>
      </c>
      <c r="J80" s="129">
        <f>(D80-'Launatöflur 1-01-2008'!D84)/'Launatöflur 1-01-2008'!D84</f>
        <v>0.20529071369523286</v>
      </c>
      <c r="K80" s="129">
        <f>(E80-'Launatöflur 1-01-2008'!E84)/'Launatöflur 1-01-2008'!E84</f>
        <v>0.20543772982208522</v>
      </c>
      <c r="L80" s="129">
        <f>(F80-'Launatöflur 1-01-2008'!F84)/'Launatöflur 1-01-2008'!F84</f>
        <v>0.204980500196787</v>
      </c>
      <c r="M80" s="129">
        <f>(G80-'Launatöflur 1-01-2008'!G84)/'Launatöflur 1-01-2008'!G84</f>
        <v>0.20505764742763594</v>
      </c>
      <c r="N80" s="129">
        <f>(H80-'Launatöflur 1-01-2008'!H84)/'Launatöflur 1-01-2008'!H84</f>
        <v>0.20574162679425836</v>
      </c>
      <c r="O80" s="129">
        <f>(I80-'Launatöflur 1-01-2008'!I84)/'Launatöflur 1-01-2008'!I84</f>
        <v>0.20628775489770718</v>
      </c>
    </row>
    <row r="81" spans="1:15" ht="13.5" thickBot="1">
      <c r="A81" s="56"/>
      <c r="B81" s="40"/>
      <c r="C81" s="40"/>
      <c r="D81" s="65">
        <f aca="true" t="shared" si="18" ref="D81:I81">SUM(D79:D80)</f>
        <v>265453.136865</v>
      </c>
      <c r="E81" s="65">
        <f t="shared" si="18"/>
        <v>281379.8625</v>
      </c>
      <c r="F81" s="65">
        <f t="shared" si="18"/>
        <v>291996.89280000003</v>
      </c>
      <c r="G81" s="65">
        <f t="shared" si="18"/>
        <v>299959.97609999997</v>
      </c>
      <c r="H81" s="65">
        <f t="shared" si="18"/>
        <v>307941.0594</v>
      </c>
      <c r="I81" s="65">
        <f t="shared" si="18"/>
        <v>313248.9534</v>
      </c>
      <c r="J81" s="129">
        <f>(D81-'Launatöflur 1-01-2008'!D85)/'Launatöflur 1-01-2008'!D85</f>
        <v>0.21475469786849946</v>
      </c>
      <c r="K81" s="129">
        <f>(E81-'Launatöflur 1-01-2008'!E85)/'Launatöflur 1-01-2008'!E85</f>
        <v>0.2206523247547554</v>
      </c>
      <c r="L81" s="129">
        <f>(F81-'Launatöflur 1-01-2008'!F85)/'Launatöflur 1-01-2008'!F85</f>
        <v>0.22418629425572367</v>
      </c>
      <c r="M81" s="129">
        <f>(G81-'Launatöflur 1-01-2008'!G85)/'Launatöflur 1-01-2008'!G85</f>
        <v>0.22673381468256346</v>
      </c>
      <c r="N81" s="129">
        <f>(H81-'Launatöflur 1-01-2008'!H85)/'Launatöflur 1-01-2008'!H85</f>
        <v>0.22923123979984458</v>
      </c>
      <c r="O81" s="129">
        <f>(I81-'Launatöflur 1-01-2008'!I85)/'Launatöflur 1-01-2008'!I85</f>
        <v>0.23084167068361441</v>
      </c>
    </row>
    <row r="82" spans="1:15" ht="13.5" thickTop="1">
      <c r="A82" s="56"/>
      <c r="B82" s="40"/>
      <c r="C82" s="40"/>
      <c r="D82" s="66"/>
      <c r="E82" s="66"/>
      <c r="F82" s="66"/>
      <c r="G82" s="66"/>
      <c r="H82" s="66"/>
      <c r="I82" s="66"/>
      <c r="J82" s="129"/>
      <c r="K82" s="129"/>
      <c r="L82" s="129"/>
      <c r="M82" s="129"/>
      <c r="N82" s="129"/>
      <c r="O82" s="129"/>
    </row>
    <row r="83" spans="1:15" ht="12.75">
      <c r="A83" s="40" t="s">
        <v>42</v>
      </c>
      <c r="B83" s="40"/>
      <c r="C83" s="40"/>
      <c r="D83" s="58">
        <f aca="true" t="shared" si="19" ref="D83:I83">+(D76+D77)*$D$13</f>
        <v>1505.3534414423075</v>
      </c>
      <c r="E83" s="58">
        <f t="shared" si="19"/>
        <v>1595.6786057692307</v>
      </c>
      <c r="F83" s="58">
        <f t="shared" si="19"/>
        <v>1655.8903384615385</v>
      </c>
      <c r="G83" s="58">
        <f t="shared" si="19"/>
        <v>1701.0511288461537</v>
      </c>
      <c r="H83" s="58">
        <f t="shared" si="19"/>
        <v>1746.2119192307694</v>
      </c>
      <c r="I83" s="58">
        <f t="shared" si="19"/>
        <v>1776.3138038461539</v>
      </c>
      <c r="J83" s="129">
        <f>(D83-'Launatöflur 1-01-2008'!D87)/'Launatöflur 1-01-2008'!D87</f>
        <v>0.2159995832339943</v>
      </c>
      <c r="K83" s="129">
        <f>(E83-'Launatöflur 1-01-2008'!E87)/'Launatöflur 1-01-2008'!E87</f>
        <v>0.22266429268504417</v>
      </c>
      <c r="L83" s="129">
        <f>(F83-'Launatöflur 1-01-2008'!F87)/'Launatöflur 1-01-2008'!F87</f>
        <v>0.22673543186221828</v>
      </c>
      <c r="M83" s="129">
        <f>(G83-'Launatöflur 1-01-2008'!G87)/'Launatöflur 1-01-2008'!G87</f>
        <v>0.22961737196430732</v>
      </c>
      <c r="N83" s="129">
        <f>(H83-'Launatöflur 1-01-2008'!H87)/'Launatöflur 1-01-2008'!H87</f>
        <v>0.23236278213929445</v>
      </c>
      <c r="O83" s="129">
        <f>(I83-'Launatöflur 1-01-2008'!I87)/'Launatöflur 1-01-2008'!I87</f>
        <v>0.23411823378443172</v>
      </c>
    </row>
    <row r="84" spans="1:15" ht="12.75">
      <c r="A84" s="43" t="s">
        <v>44</v>
      </c>
      <c r="B84" s="43"/>
      <c r="C84" s="43"/>
      <c r="D84" s="36">
        <f aca="true" t="shared" si="20" ref="D84:I84">+D76*$D$14</f>
        <v>2154.97107</v>
      </c>
      <c r="E84" s="36">
        <f t="shared" si="20"/>
        <v>2284.275</v>
      </c>
      <c r="F84" s="36">
        <f t="shared" si="20"/>
        <v>2370.4704</v>
      </c>
      <c r="G84" s="36">
        <f t="shared" si="20"/>
        <v>2435.1198</v>
      </c>
      <c r="H84" s="36">
        <f t="shared" si="20"/>
        <v>2499.7692</v>
      </c>
      <c r="I84" s="36">
        <f t="shared" si="20"/>
        <v>2542.8612000000003</v>
      </c>
      <c r="J84" s="129">
        <f>(D84-'Launatöflur 1-01-2008'!D88)/'Launatöflur 1-01-2008'!D88</f>
        <v>0.15012437438617354</v>
      </c>
      <c r="K84" s="129">
        <f>(E84-'Launatöflur 1-01-2008'!E88)/'Launatöflur 1-01-2008'!E88</f>
        <v>0.15642803179982853</v>
      </c>
      <c r="L84" s="129">
        <f>(F84-'Launatöflur 1-01-2008'!F88)/'Launatöflur 1-01-2008'!F88</f>
        <v>0.1602786222636293</v>
      </c>
      <c r="M84" s="129">
        <f>(G84-'Launatöflur 1-01-2008'!G88)/'Launatöflur 1-01-2008'!G88</f>
        <v>0.16300443697823502</v>
      </c>
      <c r="N84" s="129">
        <f>(H84-'Launatöflur 1-01-2008'!H88)/'Launatöflur 1-01-2008'!H88</f>
        <v>0.16560111809842296</v>
      </c>
      <c r="O84" s="129">
        <f>(I84-'Launatöflur 1-01-2008'!I88)/'Launatöflur 1-01-2008'!I88</f>
        <v>0.16726147041512304</v>
      </c>
    </row>
    <row r="85" spans="1:15" ht="12.75">
      <c r="A85" s="43" t="s">
        <v>46</v>
      </c>
      <c r="B85" s="43"/>
      <c r="C85" s="43"/>
      <c r="D85" s="36">
        <f aca="true" t="shared" si="21" ref="D85:I85">+D76*$D$15</f>
        <v>2967.8110349999997</v>
      </c>
      <c r="E85" s="36">
        <f t="shared" si="21"/>
        <v>3145.8875</v>
      </c>
      <c r="F85" s="36">
        <f t="shared" si="21"/>
        <v>3264.5951999999997</v>
      </c>
      <c r="G85" s="36">
        <f t="shared" si="21"/>
        <v>3353.6299</v>
      </c>
      <c r="H85" s="36">
        <f t="shared" si="21"/>
        <v>3442.6645999999996</v>
      </c>
      <c r="I85" s="36">
        <f t="shared" si="21"/>
        <v>3502.0105999999996</v>
      </c>
      <c r="J85" s="129">
        <f>(D85-'Launatöflur 1-01-2008'!D89)/'Launatöflur 1-01-2008'!D89</f>
        <v>0.15012437438617343</v>
      </c>
      <c r="K85" s="129">
        <f>(E85-'Launatöflur 1-01-2008'!E89)/'Launatöflur 1-01-2008'!E89</f>
        <v>0.15642803179982862</v>
      </c>
      <c r="L85" s="129">
        <f>(F85-'Launatöflur 1-01-2008'!F89)/'Launatöflur 1-01-2008'!F89</f>
        <v>0.16027862226362927</v>
      </c>
      <c r="M85" s="129">
        <f>(G85-'Launatöflur 1-01-2008'!G89)/'Launatöflur 1-01-2008'!G89</f>
        <v>0.1630044369782351</v>
      </c>
      <c r="N85" s="129">
        <f>(H85-'Launatöflur 1-01-2008'!H89)/'Launatöflur 1-01-2008'!H89</f>
        <v>0.1656011180984229</v>
      </c>
      <c r="O85" s="129">
        <f>(I85-'Launatöflur 1-01-2008'!I89)/'Launatöflur 1-01-2008'!I89</f>
        <v>0.16726147041512282</v>
      </c>
    </row>
    <row r="86" spans="1:15" ht="12.75">
      <c r="A86" s="45" t="s">
        <v>9</v>
      </c>
      <c r="B86" s="45"/>
      <c r="C86" s="45"/>
      <c r="D86" s="157">
        <f aca="true" t="shared" si="22" ref="D86:I86">ROUND(D76*0.009,0)</f>
        <v>1701</v>
      </c>
      <c r="E86" s="157">
        <f t="shared" si="22"/>
        <v>1803</v>
      </c>
      <c r="F86" s="157">
        <f t="shared" si="22"/>
        <v>1871</v>
      </c>
      <c r="G86" s="157">
        <f t="shared" si="22"/>
        <v>1922</v>
      </c>
      <c r="H86" s="157">
        <f t="shared" si="22"/>
        <v>1974</v>
      </c>
      <c r="I86" s="157">
        <f t="shared" si="22"/>
        <v>2008</v>
      </c>
      <c r="J86" s="129">
        <f>(D86-'Launatöflur 1-01-2008'!D90)/'Launatöflur 1-01-2008'!D90</f>
        <v>0.27225130890052357</v>
      </c>
      <c r="K86" s="129">
        <f>(E86-'Launatöflur 1-01-2008'!E90)/'Launatöflur 1-01-2008'!E90</f>
        <v>0.27240649258997884</v>
      </c>
      <c r="L86" s="129">
        <f>(F86-'Launatöflur 1-01-2008'!F90)/'Launatöflur 1-01-2008'!F90</f>
        <v>0.27192386131883073</v>
      </c>
      <c r="M86" s="129">
        <f>(G86-'Launatöflur 1-01-2008'!G90)/'Launatöflur 1-01-2008'!G90</f>
        <v>0.27200529450694905</v>
      </c>
      <c r="N86" s="129">
        <f>(H86-'Launatöflur 1-01-2008'!H90)/'Launatöflur 1-01-2008'!H90</f>
        <v>0.2727272727272727</v>
      </c>
      <c r="O86" s="129">
        <f>(I86-'Launatöflur 1-01-2008'!I90)/'Launatöflur 1-01-2008'!I90</f>
        <v>0.2733037412809131</v>
      </c>
    </row>
    <row r="87" spans="1:10" ht="12.75">
      <c r="A87" s="60"/>
      <c r="B87" s="60"/>
      <c r="C87" s="37"/>
      <c r="D87" s="67">
        <f aca="true" t="shared" si="23" ref="D87:I87">D84/D83</f>
        <v>1.4315382757787976</v>
      </c>
      <c r="E87" s="67">
        <f t="shared" si="23"/>
        <v>1.4315382757787976</v>
      </c>
      <c r="F87" s="67">
        <f t="shared" si="23"/>
        <v>1.4315382757787976</v>
      </c>
      <c r="G87" s="67">
        <f t="shared" si="23"/>
        <v>1.4315382757787976</v>
      </c>
      <c r="H87" s="67">
        <f t="shared" si="23"/>
        <v>1.4315382757787973</v>
      </c>
      <c r="I87" s="67">
        <f t="shared" si="23"/>
        <v>1.4315382757787976</v>
      </c>
      <c r="J87" s="129"/>
    </row>
    <row r="88" spans="1:9" ht="12.75">
      <c r="A88" s="60"/>
      <c r="B88" s="60"/>
      <c r="C88" s="37"/>
      <c r="D88" s="67"/>
      <c r="E88" s="67"/>
      <c r="F88" s="67"/>
      <c r="G88" s="67"/>
      <c r="H88" s="67"/>
      <c r="I88" s="67"/>
    </row>
    <row r="89" spans="1:9" ht="12.75">
      <c r="A89" s="60"/>
      <c r="B89" s="60"/>
      <c r="C89" s="37"/>
      <c r="D89" s="67"/>
      <c r="E89" s="67"/>
      <c r="F89" s="67"/>
      <c r="G89" s="67"/>
      <c r="H89" s="67"/>
      <c r="I89" s="67"/>
    </row>
    <row r="90" spans="1:9" ht="12.75">
      <c r="A90" s="60"/>
      <c r="B90" s="60"/>
      <c r="C90" s="37"/>
      <c r="D90" s="67"/>
      <c r="E90" s="67"/>
      <c r="F90" s="67"/>
      <c r="G90" s="67"/>
      <c r="H90" s="67"/>
      <c r="I90" s="67"/>
    </row>
    <row r="91" spans="1:9" ht="12.75">
      <c r="A91" s="60"/>
      <c r="B91" s="60"/>
      <c r="C91" s="37"/>
      <c r="D91" s="67"/>
      <c r="E91" s="67"/>
      <c r="F91" s="67"/>
      <c r="G91" s="67"/>
      <c r="H91" s="67"/>
      <c r="I91" s="67"/>
    </row>
    <row r="92" spans="1:15" ht="12.75">
      <c r="A92" s="27" t="s">
        <v>47</v>
      </c>
      <c r="B92" s="68"/>
      <c r="C92" s="37"/>
      <c r="D92" s="159">
        <f aca="true" t="shared" si="24" ref="D92:I93">D66</f>
        <v>242.34942307692305</v>
      </c>
      <c r="E92" s="159">
        <f t="shared" si="24"/>
        <v>256.89102564102564</v>
      </c>
      <c r="F92" s="159">
        <f t="shared" si="24"/>
        <v>266.5846153846154</v>
      </c>
      <c r="G92" s="159">
        <f t="shared" si="24"/>
        <v>273.8551282051282</v>
      </c>
      <c r="H92" s="159">
        <f t="shared" si="24"/>
        <v>281.125641025641</v>
      </c>
      <c r="I92" s="159">
        <f t="shared" si="24"/>
        <v>285.9717948717949</v>
      </c>
      <c r="J92" s="129">
        <f>(D92-'Launatöflur 1-01-2008'!D96)/'Launatöflur 1-01-2008'!D96</f>
        <v>0.08308355684066959</v>
      </c>
      <c r="K92" s="129">
        <f>(E92-'Launatöflur 1-01-2008'!E96)/'Launatöflur 1-01-2008'!E96</f>
        <v>0.08308624327292403</v>
      </c>
      <c r="L92" s="129">
        <f>(F92-'Launatöflur 1-01-2008'!F96)/'Launatöflur 1-01-2008'!F96</f>
        <v>0.08308457254498108</v>
      </c>
      <c r="M92" s="129">
        <f>(G92-'Launatöflur 1-01-2008'!G96)/'Launatöflur 1-01-2008'!G96</f>
        <v>0.08308466473507048</v>
      </c>
      <c r="N92" s="129">
        <f>(H92-'Launatöflur 1-01-2008'!H96)/'Launatöflur 1-01-2008'!H96</f>
        <v>0.08308475215670721</v>
      </c>
      <c r="O92" s="129">
        <f>(I92-'Launatöflur 1-01-2008'!I96)/'Launatöflur 1-01-2008'!I96</f>
        <v>0.08308157089816856</v>
      </c>
    </row>
    <row r="93" spans="1:15" ht="12.75">
      <c r="A93" s="27" t="s">
        <v>48</v>
      </c>
      <c r="B93" s="68"/>
      <c r="C93" s="37"/>
      <c r="D93" s="159">
        <f t="shared" si="24"/>
        <v>430.99421400000006</v>
      </c>
      <c r="E93" s="159">
        <f t="shared" si="24"/>
        <v>456.855</v>
      </c>
      <c r="F93" s="159">
        <f t="shared" si="24"/>
        <v>474.0940800000001</v>
      </c>
      <c r="G93" s="159">
        <f t="shared" si="24"/>
        <v>487.02396</v>
      </c>
      <c r="H93" s="159">
        <f t="shared" si="24"/>
        <v>499.95384000000007</v>
      </c>
      <c r="I93" s="159">
        <f t="shared" si="24"/>
        <v>508.5722400000001</v>
      </c>
      <c r="J93" s="129">
        <f>(D93-'Launatöflur 1-01-2008'!D97)/'Launatöflur 1-01-2008'!D97</f>
        <v>0.2726231792877869</v>
      </c>
      <c r="K93" s="129">
        <f>(E93-'Launatöflur 1-01-2008'!E97)/'Launatöflur 1-01-2008'!E97</f>
        <v>0.2726263358456855</v>
      </c>
      <c r="L93" s="129">
        <f>(F93-'Launatöflur 1-01-2008'!F97)/'Launatöflur 1-01-2008'!F97</f>
        <v>0.2726243727403527</v>
      </c>
      <c r="M93" s="129">
        <f>(G93-'Launatöflur 1-01-2008'!G97)/'Launatöflur 1-01-2008'!G97</f>
        <v>0.27262448106370757</v>
      </c>
      <c r="N93" s="129">
        <f>(H93-'Launatöflur 1-01-2008'!H97)/'Launatöflur 1-01-2008'!H97</f>
        <v>0.2726245837841309</v>
      </c>
      <c r="O93" s="129">
        <f>(I93-'Launatöflur 1-01-2008'!I97)/'Launatöflur 1-01-2008'!I97</f>
        <v>0.27262084580534784</v>
      </c>
    </row>
    <row r="94" spans="1:15" ht="12.75">
      <c r="A94" s="33" t="s">
        <v>84</v>
      </c>
      <c r="D94" s="37">
        <f aca="true" t="shared" si="25" ref="D94:I94">D84-(D81/156)</f>
        <v>453.3483977884616</v>
      </c>
      <c r="E94" s="37">
        <f t="shared" si="25"/>
        <v>480.55793269230776</v>
      </c>
      <c r="F94" s="37">
        <f t="shared" si="25"/>
        <v>498.6954461538462</v>
      </c>
      <c r="G94" s="37">
        <f t="shared" si="25"/>
        <v>512.2994403846155</v>
      </c>
      <c r="H94" s="37">
        <f t="shared" si="25"/>
        <v>525.7880500000001</v>
      </c>
      <c r="I94" s="37">
        <f t="shared" si="25"/>
        <v>534.8550884615388</v>
      </c>
      <c r="J94" s="129">
        <f>(D94-'Launatöflur 1-01-2008'!D100)/'Launatöflur 1-01-2008'!D100</f>
        <v>-0.04132366659627204</v>
      </c>
      <c r="K94" s="129">
        <f>(E94-'Launatöflur 1-01-2008'!E100)/'Launatöflur 1-01-2008'!E100</f>
        <v>-0.034284494005546486</v>
      </c>
      <c r="L94" s="129">
        <f>(F94-'Launatöflur 1-01-2008'!F100)/'Launatöflur 1-01-2008'!F100</f>
        <v>-0.029818924684155076</v>
      </c>
      <c r="M94" s="129">
        <f>(G94-'Launatöflur 1-01-2008'!G100)/'Launatöflur 1-01-2008'!G100</f>
        <v>-0.026763398905151968</v>
      </c>
      <c r="N94" s="129">
        <f>(H94-'Launatöflur 1-01-2008'!H100)/'Launatöflur 1-01-2008'!H100</f>
        <v>-0.024062291445033714</v>
      </c>
      <c r="O94" s="129">
        <f>(I94-'Launatöflur 1-01-2008'!I100)/'Launatöflur 1-01-2008'!I100</f>
        <v>-0.022338078313528055</v>
      </c>
    </row>
    <row r="95" spans="1:9" ht="12.75">
      <c r="A95" s="60"/>
      <c r="B95" s="60"/>
      <c r="C95" s="37"/>
      <c r="D95" s="67"/>
      <c r="E95" s="67"/>
      <c r="F95" s="67"/>
      <c r="G95" s="67"/>
      <c r="H95" s="67"/>
      <c r="I95" s="67"/>
    </row>
    <row r="96" spans="1:9" ht="12.75">
      <c r="A96" s="60"/>
      <c r="B96" s="60"/>
      <c r="C96" s="37"/>
      <c r="D96" s="67"/>
      <c r="E96" s="67"/>
      <c r="F96" s="67"/>
      <c r="G96" s="67"/>
      <c r="H96" s="67"/>
      <c r="I96" s="67"/>
    </row>
    <row r="98" ht="12.75" hidden="1">
      <c r="I98" s="36"/>
    </row>
    <row r="99" spans="1:9" ht="12.75" hidden="1">
      <c r="A99" s="38" t="s">
        <v>93</v>
      </c>
      <c r="B99" s="38"/>
      <c r="C99" s="38"/>
      <c r="D99" s="39"/>
      <c r="E99" s="39"/>
      <c r="F99" s="39"/>
      <c r="G99" s="39"/>
      <c r="H99" s="39"/>
      <c r="I99" s="39"/>
    </row>
    <row r="100" spans="1:15" ht="12.75" hidden="1">
      <c r="A100" s="40" t="s">
        <v>37</v>
      </c>
      <c r="B100" s="62"/>
      <c r="C100" s="40"/>
      <c r="D100" s="63">
        <f aca="true" t="shared" si="26" ref="D100:I100">D76</f>
        <v>189032.55</v>
      </c>
      <c r="E100" s="63">
        <f t="shared" si="26"/>
        <v>200375</v>
      </c>
      <c r="F100" s="63">
        <f t="shared" si="26"/>
        <v>207936</v>
      </c>
      <c r="G100" s="63">
        <f t="shared" si="26"/>
        <v>213607</v>
      </c>
      <c r="H100" s="63">
        <f t="shared" si="26"/>
        <v>219278</v>
      </c>
      <c r="I100" s="63">
        <f t="shared" si="26"/>
        <v>223058</v>
      </c>
      <c r="J100" s="129">
        <f>(D100-'Launatöflur 1-01-2008'!D107)/'Launatöflur 1-01-2008'!D107</f>
        <v>0.15012437438617346</v>
      </c>
      <c r="K100" s="129">
        <f>(E100-'Launatöflur 1-01-2008'!E107)/'Launatöflur 1-01-2008'!E107</f>
        <v>0.15642803179982853</v>
      </c>
      <c r="L100" s="129">
        <f>(F100-'Launatöflur 1-01-2008'!F107)/'Launatöflur 1-01-2008'!F107</f>
        <v>0.1602786222636292</v>
      </c>
      <c r="M100" s="129">
        <f>(G100-'Launatöflur 1-01-2008'!G107)/'Launatöflur 1-01-2008'!G107</f>
        <v>0.16300443697823502</v>
      </c>
      <c r="N100" s="129">
        <f>(H100-'Launatöflur 1-01-2008'!H107)/'Launatöflur 1-01-2008'!H107</f>
        <v>0.16560111809842293</v>
      </c>
      <c r="O100" s="129">
        <f>(I100-'Launatöflur 1-01-2008'!I107)/'Launatöflur 1-01-2008'!I107</f>
        <v>0.16726147041512285</v>
      </c>
    </row>
    <row r="101" spans="1:15" ht="12.75" hidden="1">
      <c r="A101" s="43" t="s">
        <v>38</v>
      </c>
      <c r="B101" s="34">
        <f>+$D$25</f>
        <v>0.4074</v>
      </c>
      <c r="C101" s="35"/>
      <c r="D101" s="36">
        <f aca="true" t="shared" si="27" ref="D101:I101">+D100*$B$101</f>
        <v>77011.86086999999</v>
      </c>
      <c r="E101" s="36">
        <f t="shared" si="27"/>
        <v>81632.775</v>
      </c>
      <c r="F101" s="36">
        <f t="shared" si="27"/>
        <v>84713.1264</v>
      </c>
      <c r="G101" s="36">
        <f t="shared" si="27"/>
        <v>87023.4918</v>
      </c>
      <c r="H101" s="36">
        <f t="shared" si="27"/>
        <v>89333.8572</v>
      </c>
      <c r="I101" s="36">
        <f t="shared" si="27"/>
        <v>90873.8292</v>
      </c>
      <c r="J101" s="129">
        <f>(D101-'Launatöflur 1-01-2008'!D108)/'Launatöflur 1-01-2008'!D108</f>
        <v>0.15012437438617338</v>
      </c>
      <c r="K101" s="129">
        <f>(E101-'Launatöflur 1-01-2008'!E108)/'Launatöflur 1-01-2008'!E108</f>
        <v>0.1564280317998286</v>
      </c>
      <c r="L101" s="129">
        <f>(F101-'Launatöflur 1-01-2008'!F108)/'Launatöflur 1-01-2008'!F108</f>
        <v>0.16027862226362924</v>
      </c>
      <c r="M101" s="129">
        <f>(G101-'Launatöflur 1-01-2008'!G108)/'Launatöflur 1-01-2008'!G108</f>
        <v>0.16300443697823502</v>
      </c>
      <c r="N101" s="129">
        <f>(H101-'Launatöflur 1-01-2008'!H108)/'Launatöflur 1-01-2008'!H108</f>
        <v>0.16560111809842296</v>
      </c>
      <c r="O101" s="129">
        <f>(I101-'Launatöflur 1-01-2008'!I108)/'Launatöflur 1-01-2008'!I108</f>
        <v>0.16726147041512282</v>
      </c>
    </row>
    <row r="102" spans="1:15" ht="12.75" hidden="1">
      <c r="A102" s="45" t="s">
        <v>39</v>
      </c>
      <c r="B102" s="46">
        <f>+$D$23</f>
        <v>0</v>
      </c>
      <c r="C102" s="47"/>
      <c r="D102" s="48">
        <f aca="true" t="shared" si="28" ref="D102:I102">+D108*B102</f>
        <v>0</v>
      </c>
      <c r="E102" s="48">
        <f t="shared" si="28"/>
        <v>0</v>
      </c>
      <c r="F102" s="48">
        <f t="shared" si="28"/>
        <v>0</v>
      </c>
      <c r="G102" s="48">
        <f t="shared" si="28"/>
        <v>0</v>
      </c>
      <c r="H102" s="48">
        <f t="shared" si="28"/>
        <v>0</v>
      </c>
      <c r="I102" s="48">
        <f t="shared" si="28"/>
        <v>0</v>
      </c>
      <c r="J102" s="129"/>
      <c r="K102" s="129"/>
      <c r="L102" s="129"/>
      <c r="M102" s="129"/>
      <c r="N102" s="129"/>
      <c r="O102" s="129"/>
    </row>
    <row r="103" spans="1:15" ht="12.75" hidden="1">
      <c r="A103" s="51" t="s">
        <v>40</v>
      </c>
      <c r="B103" s="52"/>
      <c r="C103" s="52"/>
      <c r="D103" s="53">
        <f aca="true" t="shared" si="29" ref="D103:I103">SUM(D100:D102)</f>
        <v>266044.41086999996</v>
      </c>
      <c r="E103" s="53">
        <f t="shared" si="29"/>
        <v>282007.775</v>
      </c>
      <c r="F103" s="53">
        <f t="shared" si="29"/>
        <v>292649.1264</v>
      </c>
      <c r="G103" s="53">
        <f t="shared" si="29"/>
        <v>300630.4918</v>
      </c>
      <c r="H103" s="53">
        <f t="shared" si="29"/>
        <v>308611.85719999997</v>
      </c>
      <c r="I103" s="53">
        <f t="shared" si="29"/>
        <v>313931.8292</v>
      </c>
      <c r="J103" s="129">
        <f>(D103-'Launatöflur 1-01-2008'!D110)/'Launatöflur 1-01-2008'!D110</f>
        <v>0.1501243743861733</v>
      </c>
      <c r="K103" s="129">
        <f>(E103-'Launatöflur 1-01-2008'!E110)/'Launatöflur 1-01-2008'!E110</f>
        <v>0.15642803179982867</v>
      </c>
      <c r="L103" s="129">
        <f>(F103-'Launatöflur 1-01-2008'!F110)/'Launatöflur 1-01-2008'!F110</f>
        <v>0.16027862226362935</v>
      </c>
      <c r="M103" s="129">
        <f>(G103-'Launatöflur 1-01-2008'!G110)/'Launatöflur 1-01-2008'!G110</f>
        <v>0.16300443697823508</v>
      </c>
      <c r="N103" s="129">
        <f>(H103-'Launatöflur 1-01-2008'!H110)/'Launatöflur 1-01-2008'!H110</f>
        <v>0.16560111809842296</v>
      </c>
      <c r="O103" s="129">
        <f>(I103-'Launatöflur 1-01-2008'!I110)/'Launatöflur 1-01-2008'!I110</f>
        <v>0.1672614704151228</v>
      </c>
    </row>
    <row r="104" spans="1:15" ht="12.75" hidden="1">
      <c r="A104" s="43" t="s">
        <v>41</v>
      </c>
      <c r="B104" s="54">
        <f>+$D$29</f>
        <v>18</v>
      </c>
      <c r="C104" s="54"/>
      <c r="D104" s="55">
        <f aca="true" t="shared" si="30" ref="D104:I104">$B$104*D110</f>
        <v>30618</v>
      </c>
      <c r="E104" s="55">
        <f t="shared" si="30"/>
        <v>32454</v>
      </c>
      <c r="F104" s="55">
        <f t="shared" si="30"/>
        <v>33678</v>
      </c>
      <c r="G104" s="55">
        <f t="shared" si="30"/>
        <v>34596</v>
      </c>
      <c r="H104" s="55">
        <f t="shared" si="30"/>
        <v>35532</v>
      </c>
      <c r="I104" s="55">
        <f t="shared" si="30"/>
        <v>36144</v>
      </c>
      <c r="J104" s="129">
        <f>(D104-'Launatöflur 1-01-2008'!D111)/'Launatöflur 1-01-2008'!D111</f>
        <v>0.27225130890052357</v>
      </c>
      <c r="K104" s="129">
        <f>(E104-'Launatöflur 1-01-2008'!E111)/'Launatöflur 1-01-2008'!E111</f>
        <v>0.27240649258997884</v>
      </c>
      <c r="L104" s="129">
        <f>(F104-'Launatöflur 1-01-2008'!F111)/'Launatöflur 1-01-2008'!F111</f>
        <v>0.27192386131883073</v>
      </c>
      <c r="M104" s="129">
        <f>(G104-'Launatöflur 1-01-2008'!G111)/'Launatöflur 1-01-2008'!G111</f>
        <v>0.27200529450694905</v>
      </c>
      <c r="N104" s="129">
        <f>(H104-'Launatöflur 1-01-2008'!H111)/'Launatöflur 1-01-2008'!H111</f>
        <v>0.2727272727272727</v>
      </c>
      <c r="O104" s="129">
        <f>(I104-'Launatöflur 1-01-2008'!I111)/'Launatöflur 1-01-2008'!I111</f>
        <v>0.2733037412809131</v>
      </c>
    </row>
    <row r="105" spans="1:15" ht="13.5" hidden="1" thickBot="1">
      <c r="A105" s="56"/>
      <c r="B105" s="40"/>
      <c r="C105" s="40"/>
      <c r="D105" s="65">
        <f aca="true" t="shared" si="31" ref="D105:I105">SUM(D103:D104)</f>
        <v>296662.41086999996</v>
      </c>
      <c r="E105" s="65">
        <f t="shared" si="31"/>
        <v>314461.775</v>
      </c>
      <c r="F105" s="65">
        <f t="shared" si="31"/>
        <v>326327.1264</v>
      </c>
      <c r="G105" s="65">
        <f t="shared" si="31"/>
        <v>335226.4918</v>
      </c>
      <c r="H105" s="65">
        <f t="shared" si="31"/>
        <v>344143.85719999997</v>
      </c>
      <c r="I105" s="65">
        <f t="shared" si="31"/>
        <v>350075.8292</v>
      </c>
      <c r="J105" s="129">
        <f>(D105-'Launatöflur 1-01-2008'!D112)/'Launatöflur 1-01-2008'!D112</f>
        <v>0.1616329551823171</v>
      </c>
      <c r="K105" s="129">
        <f>(E105-'Launatöflur 1-01-2008'!E112)/'Launatöflur 1-01-2008'!E112</f>
        <v>0.1674098739452925</v>
      </c>
      <c r="L105" s="129">
        <f>(F105-'Launatöflur 1-01-2008'!F112)/'Launatöflur 1-01-2008'!F112</f>
        <v>0.1708854771809295</v>
      </c>
      <c r="M105" s="129">
        <f>(G105-'Launatöflur 1-01-2008'!G112)/'Launatöflur 1-01-2008'!G112</f>
        <v>0.17338133931022845</v>
      </c>
      <c r="N105" s="129">
        <f>(H105-'Launatöflur 1-01-2008'!H112)/'Launatöflur 1-01-2008'!H112</f>
        <v>0.17581946024750555</v>
      </c>
      <c r="O105" s="129">
        <f>(I105-'Launatöflur 1-01-2008'!I112)/'Launatöflur 1-01-2008'!I112</f>
        <v>0.17738517949339297</v>
      </c>
    </row>
    <row r="106" spans="1:15" ht="12.75" hidden="1">
      <c r="A106" s="56"/>
      <c r="B106" s="40"/>
      <c r="C106" s="40"/>
      <c r="D106" s="66"/>
      <c r="E106" s="66"/>
      <c r="F106" s="66"/>
      <c r="G106" s="66"/>
      <c r="H106" s="66"/>
      <c r="I106" s="66"/>
      <c r="J106" s="129"/>
      <c r="K106" s="129"/>
      <c r="L106" s="129"/>
      <c r="M106" s="129"/>
      <c r="N106" s="129"/>
      <c r="O106" s="129"/>
    </row>
    <row r="107" spans="1:15" ht="12.75" hidden="1">
      <c r="A107" s="40" t="s">
        <v>42</v>
      </c>
      <c r="B107" s="40"/>
      <c r="C107" s="40"/>
      <c r="D107" s="58">
        <f aca="true" t="shared" si="32" ref="D107:I107">+(D100+D101)*$D$13</f>
        <v>1705.4128901923075</v>
      </c>
      <c r="E107" s="58">
        <f t="shared" si="32"/>
        <v>1807.7421474358976</v>
      </c>
      <c r="F107" s="58">
        <f t="shared" si="32"/>
        <v>1875.9559384615384</v>
      </c>
      <c r="G107" s="58">
        <f t="shared" si="32"/>
        <v>1927.1185371794872</v>
      </c>
      <c r="H107" s="58">
        <f t="shared" si="32"/>
        <v>1978.2811358974357</v>
      </c>
      <c r="I107" s="58">
        <f t="shared" si="32"/>
        <v>2012.3835205128203</v>
      </c>
      <c r="J107" s="129">
        <f>(D107-'Launatöflur 1-01-2008'!D114)/'Launatöflur 1-01-2008'!D114</f>
        <v>0.1501243743861733</v>
      </c>
      <c r="K107" s="129">
        <f>(E107-'Launatöflur 1-01-2008'!E114)/'Launatöflur 1-01-2008'!E114</f>
        <v>0.15642803179982864</v>
      </c>
      <c r="L107" s="129">
        <f>(F107-'Launatöflur 1-01-2008'!F114)/'Launatöflur 1-01-2008'!F114</f>
        <v>0.16027862226362924</v>
      </c>
      <c r="M107" s="129">
        <f>(G107-'Launatöflur 1-01-2008'!G114)/'Launatöflur 1-01-2008'!G114</f>
        <v>0.16300443697823505</v>
      </c>
      <c r="N107" s="129">
        <f>(H107-'Launatöflur 1-01-2008'!H114)/'Launatöflur 1-01-2008'!H114</f>
        <v>0.16560111809842298</v>
      </c>
      <c r="O107" s="129">
        <f>(I107-'Launatöflur 1-01-2008'!I114)/'Launatöflur 1-01-2008'!I114</f>
        <v>0.16726147041512282</v>
      </c>
    </row>
    <row r="108" spans="1:15" ht="12.75" hidden="1">
      <c r="A108" s="43" t="s">
        <v>44</v>
      </c>
      <c r="B108" s="43"/>
      <c r="C108" s="43"/>
      <c r="D108" s="36">
        <f aca="true" t="shared" si="33" ref="D108:I108">+D100*$D$14</f>
        <v>2154.97107</v>
      </c>
      <c r="E108" s="36">
        <f t="shared" si="33"/>
        <v>2284.275</v>
      </c>
      <c r="F108" s="36">
        <f t="shared" si="33"/>
        <v>2370.4704</v>
      </c>
      <c r="G108" s="36">
        <f t="shared" si="33"/>
        <v>2435.1198</v>
      </c>
      <c r="H108" s="36">
        <f t="shared" si="33"/>
        <v>2499.7692</v>
      </c>
      <c r="I108" s="36">
        <f t="shared" si="33"/>
        <v>2542.8612000000003</v>
      </c>
      <c r="J108" s="129">
        <f>(D108-'Launatöflur 1-01-2008'!D115)/'Launatöflur 1-01-2008'!D115</f>
        <v>0.15012437438617354</v>
      </c>
      <c r="K108" s="129">
        <f>(E108-'Launatöflur 1-01-2008'!E115)/'Launatöflur 1-01-2008'!E115</f>
        <v>0.15642803179982853</v>
      </c>
      <c r="L108" s="129">
        <f>(F108-'Launatöflur 1-01-2008'!F115)/'Launatöflur 1-01-2008'!F115</f>
        <v>0.1602786222636293</v>
      </c>
      <c r="M108" s="129">
        <f>(G108-'Launatöflur 1-01-2008'!G115)/'Launatöflur 1-01-2008'!G115</f>
        <v>0.16300443697823502</v>
      </c>
      <c r="N108" s="129">
        <f>(H108-'Launatöflur 1-01-2008'!H115)/'Launatöflur 1-01-2008'!H115</f>
        <v>0.16560111809842296</v>
      </c>
      <c r="O108" s="129">
        <f>(I108-'Launatöflur 1-01-2008'!I115)/'Launatöflur 1-01-2008'!I115</f>
        <v>0.16726147041512304</v>
      </c>
    </row>
    <row r="109" spans="1:15" ht="12.75" hidden="1">
      <c r="A109" s="43" t="s">
        <v>46</v>
      </c>
      <c r="B109" s="43"/>
      <c r="C109" s="43"/>
      <c r="D109" s="36">
        <f aca="true" t="shared" si="34" ref="D109:I109">+D100*$D$15</f>
        <v>2967.8110349999997</v>
      </c>
      <c r="E109" s="36">
        <f t="shared" si="34"/>
        <v>3145.8875</v>
      </c>
      <c r="F109" s="36">
        <f t="shared" si="34"/>
        <v>3264.5951999999997</v>
      </c>
      <c r="G109" s="36">
        <f t="shared" si="34"/>
        <v>3353.6299</v>
      </c>
      <c r="H109" s="36">
        <f t="shared" si="34"/>
        <v>3442.6645999999996</v>
      </c>
      <c r="I109" s="36">
        <f t="shared" si="34"/>
        <v>3502.0105999999996</v>
      </c>
      <c r="J109" s="129">
        <f>(D109-'Launatöflur 1-01-2008'!D116)/'Launatöflur 1-01-2008'!D116</f>
        <v>0.15012437438617343</v>
      </c>
      <c r="K109" s="129">
        <f>(E109-'Launatöflur 1-01-2008'!E116)/'Launatöflur 1-01-2008'!E116</f>
        <v>0.15642803179982862</v>
      </c>
      <c r="L109" s="129">
        <f>(F109-'Launatöflur 1-01-2008'!F116)/'Launatöflur 1-01-2008'!F116</f>
        <v>0.16027862226362927</v>
      </c>
      <c r="M109" s="129">
        <f>(G109-'Launatöflur 1-01-2008'!G116)/'Launatöflur 1-01-2008'!G116</f>
        <v>0.1630044369782351</v>
      </c>
      <c r="N109" s="129">
        <f>(H109-'Launatöflur 1-01-2008'!H116)/'Launatöflur 1-01-2008'!H116</f>
        <v>0.1656011180984229</v>
      </c>
      <c r="O109" s="129">
        <f>(I109-'Launatöflur 1-01-2008'!I116)/'Launatöflur 1-01-2008'!I116</f>
        <v>0.16726147041512282</v>
      </c>
    </row>
    <row r="110" spans="1:15" ht="12.75" hidden="1">
      <c r="A110" s="45" t="s">
        <v>9</v>
      </c>
      <c r="B110" s="45"/>
      <c r="C110" s="45"/>
      <c r="D110" s="157">
        <f aca="true" t="shared" si="35" ref="D110:I110">ROUND(D100*0.009,0)</f>
        <v>1701</v>
      </c>
      <c r="E110" s="157">
        <f t="shared" si="35"/>
        <v>1803</v>
      </c>
      <c r="F110" s="157">
        <f t="shared" si="35"/>
        <v>1871</v>
      </c>
      <c r="G110" s="157">
        <f t="shared" si="35"/>
        <v>1922</v>
      </c>
      <c r="H110" s="157">
        <f t="shared" si="35"/>
        <v>1974</v>
      </c>
      <c r="I110" s="157">
        <f t="shared" si="35"/>
        <v>2008</v>
      </c>
      <c r="J110" s="129">
        <f>(D110-'Launatöflur 1-01-2008'!D117)/'Launatöflur 1-01-2008'!D117</f>
        <v>0.27225130890052357</v>
      </c>
      <c r="K110" s="129">
        <f>(E110-'Launatöflur 1-01-2008'!E117)/'Launatöflur 1-01-2008'!E117</f>
        <v>0.27240649258997884</v>
      </c>
      <c r="L110" s="129">
        <f>(F110-'Launatöflur 1-01-2008'!F117)/'Launatöflur 1-01-2008'!F117</f>
        <v>0.27192386131883073</v>
      </c>
      <c r="M110" s="129">
        <f>(G110-'Launatöflur 1-01-2008'!G117)/'Launatöflur 1-01-2008'!G117</f>
        <v>0.27200529450694905</v>
      </c>
      <c r="N110" s="129">
        <f>(H110-'Launatöflur 1-01-2008'!H117)/'Launatöflur 1-01-2008'!H117</f>
        <v>0.2727272727272727</v>
      </c>
      <c r="O110" s="129">
        <f>(I110-'Launatöflur 1-01-2008'!I117)/'Launatöflur 1-01-2008'!I117</f>
        <v>0.2733037412809131</v>
      </c>
    </row>
    <row r="111" spans="4:15" ht="12.75" hidden="1">
      <c r="D111" s="102">
        <f aca="true" t="shared" si="36" ref="D111:I111">+D108/D107</f>
        <v>1.2636066505613188</v>
      </c>
      <c r="E111" s="102">
        <f t="shared" si="36"/>
        <v>1.2636066505613188</v>
      </c>
      <c r="F111" s="102">
        <f t="shared" si="36"/>
        <v>1.2636066505613188</v>
      </c>
      <c r="G111" s="102">
        <f t="shared" si="36"/>
        <v>1.2636066505613186</v>
      </c>
      <c r="H111" s="102">
        <f t="shared" si="36"/>
        <v>1.263606650561319</v>
      </c>
      <c r="I111" s="102">
        <f t="shared" si="36"/>
        <v>1.263606650561319</v>
      </c>
      <c r="J111" s="129"/>
      <c r="K111" s="129"/>
      <c r="L111" s="129"/>
      <c r="M111" s="129"/>
      <c r="N111" s="129"/>
      <c r="O111" s="129"/>
    </row>
    <row r="112" spans="10:15" ht="12.75" hidden="1">
      <c r="J112" s="129"/>
      <c r="K112" s="129"/>
      <c r="L112" s="129"/>
      <c r="M112" s="129"/>
      <c r="N112" s="129"/>
      <c r="O112" s="129"/>
    </row>
    <row r="113" spans="1:15" ht="12.75" hidden="1">
      <c r="A113" s="27" t="s">
        <v>47</v>
      </c>
      <c r="B113" s="68"/>
      <c r="C113" s="37"/>
      <c r="D113" s="160">
        <f aca="true" t="shared" si="37" ref="D113:I114">D92</f>
        <v>242.34942307692305</v>
      </c>
      <c r="E113" s="160">
        <f t="shared" si="37"/>
        <v>256.89102564102564</v>
      </c>
      <c r="F113" s="160">
        <f t="shared" si="37"/>
        <v>266.5846153846154</v>
      </c>
      <c r="G113" s="160">
        <f t="shared" si="37"/>
        <v>273.8551282051282</v>
      </c>
      <c r="H113" s="160">
        <f t="shared" si="37"/>
        <v>281.125641025641</v>
      </c>
      <c r="I113" s="160">
        <f t="shared" si="37"/>
        <v>285.9717948717949</v>
      </c>
      <c r="J113" s="129">
        <f>(D113-'Launatöflur 1-01-2008'!D120)/'Launatöflur 1-01-2008'!D120</f>
        <v>0.08308355684066959</v>
      </c>
      <c r="K113" s="129">
        <f>(E113-'Launatöflur 1-01-2008'!E120)/'Launatöflur 1-01-2008'!E120</f>
        <v>0.08308624327292403</v>
      </c>
      <c r="L113" s="129">
        <f>(F113-'Launatöflur 1-01-2008'!F120)/'Launatöflur 1-01-2008'!F120</f>
        <v>0.08308457254498108</v>
      </c>
      <c r="M113" s="129">
        <f>(G113-'Launatöflur 1-01-2008'!G120)/'Launatöflur 1-01-2008'!G120</f>
        <v>0.08308466473507048</v>
      </c>
      <c r="N113" s="129">
        <f>(H113-'Launatöflur 1-01-2008'!H120)/'Launatöflur 1-01-2008'!H120</f>
        <v>0.08308475215670721</v>
      </c>
      <c r="O113" s="129">
        <f>(I113-'Launatöflur 1-01-2008'!I120)/'Launatöflur 1-01-2008'!I120</f>
        <v>0.08308157089816856</v>
      </c>
    </row>
    <row r="114" spans="1:15" ht="12.75" hidden="1">
      <c r="A114" s="27" t="s">
        <v>48</v>
      </c>
      <c r="B114" s="68"/>
      <c r="C114" s="37"/>
      <c r="D114" s="160">
        <f t="shared" si="37"/>
        <v>430.99421400000006</v>
      </c>
      <c r="E114" s="160">
        <f t="shared" si="37"/>
        <v>456.855</v>
      </c>
      <c r="F114" s="160">
        <f t="shared" si="37"/>
        <v>474.0940800000001</v>
      </c>
      <c r="G114" s="160">
        <f t="shared" si="37"/>
        <v>487.02396</v>
      </c>
      <c r="H114" s="160">
        <f t="shared" si="37"/>
        <v>499.95384000000007</v>
      </c>
      <c r="I114" s="160">
        <f t="shared" si="37"/>
        <v>508.5722400000001</v>
      </c>
      <c r="J114" s="129">
        <f>(D114-'Launatöflur 1-01-2008'!D121)/'Launatöflur 1-01-2008'!D121</f>
        <v>0.2726231792877869</v>
      </c>
      <c r="K114" s="129">
        <f>(E114-'Launatöflur 1-01-2008'!E121)/'Launatöflur 1-01-2008'!E121</f>
        <v>0.2726263358456855</v>
      </c>
      <c r="L114" s="129">
        <f>(F114-'Launatöflur 1-01-2008'!F121)/'Launatöflur 1-01-2008'!F121</f>
        <v>0.2726243727403527</v>
      </c>
      <c r="M114" s="129">
        <f>(G114-'Launatöflur 1-01-2008'!G121)/'Launatöflur 1-01-2008'!G121</f>
        <v>0.27262448106370757</v>
      </c>
      <c r="N114" s="129">
        <f>(H114-'Launatöflur 1-01-2008'!H121)/'Launatöflur 1-01-2008'!H121</f>
        <v>0.2726245837841309</v>
      </c>
      <c r="O114" s="129">
        <f>(I114-'Launatöflur 1-01-2008'!I121)/'Launatöflur 1-01-2008'!I121</f>
        <v>0.27262084580534784</v>
      </c>
    </row>
    <row r="115" spans="1:15" ht="12.75" hidden="1">
      <c r="A115" s="33" t="s">
        <v>85</v>
      </c>
      <c r="D115" s="37">
        <f aca="true" t="shared" si="38" ref="D115:I115">D108-(D105/156)</f>
        <v>253.28894903846185</v>
      </c>
      <c r="E115" s="37">
        <f t="shared" si="38"/>
        <v>268.4943910256409</v>
      </c>
      <c r="F115" s="37">
        <f t="shared" si="38"/>
        <v>278.6298461538463</v>
      </c>
      <c r="G115" s="37">
        <f t="shared" si="38"/>
        <v>286.23203205128175</v>
      </c>
      <c r="H115" s="37">
        <f t="shared" si="38"/>
        <v>293.7188333333338</v>
      </c>
      <c r="I115" s="37">
        <f t="shared" si="38"/>
        <v>298.7853717948724</v>
      </c>
      <c r="J115" s="129">
        <f>(D115-'Launatöflur 1-01-2008'!D125)/'Launatöflur 1-01-2008'!D125</f>
        <v>0.0704974117869819</v>
      </c>
      <c r="K115" s="129">
        <f>(E115-'Launatöflur 1-01-2008'!E125)/'Launatöflur 1-01-2008'!E125</f>
        <v>0.08014270401381997</v>
      </c>
      <c r="L115" s="129">
        <f>(F115-'Launatöflur 1-01-2008'!F125)/'Launatöflur 1-01-2008'!F125</f>
        <v>0.08639297202330443</v>
      </c>
      <c r="M115" s="129">
        <f>(G115-'Launatöflur 1-01-2008'!G125)/'Launatöflur 1-01-2008'!G125</f>
        <v>0.09059619080449134</v>
      </c>
      <c r="N115" s="129">
        <f>(H115-'Launatöflur 1-01-2008'!H125)/'Launatöflur 1-01-2008'!H125</f>
        <v>0.09418223018355641</v>
      </c>
      <c r="O115" s="129">
        <f>(I115-'Launatöflur 1-01-2008'!I125)/'Launatöflur 1-01-2008'!I125</f>
        <v>0.09645237274200846</v>
      </c>
    </row>
    <row r="116" ht="12.75" hidden="1"/>
  </sheetData>
  <sheetProtection/>
  <mergeCells count="1">
    <mergeCell ref="B47:C4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Klafi ehf.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Jónsdóttir</dc:creator>
  <cp:keywords/>
  <dc:description/>
  <cp:lastModifiedBy>Dagbjort</cp:lastModifiedBy>
  <cp:lastPrinted>2018-01-25T15:15:33Z</cp:lastPrinted>
  <dcterms:created xsi:type="dcterms:W3CDTF">2005-07-04T12:57:35Z</dcterms:created>
  <dcterms:modified xsi:type="dcterms:W3CDTF">2018-01-25T15:15:56Z</dcterms:modified>
  <cp:category/>
  <cp:version/>
  <cp:contentType/>
  <cp:contentStatus/>
</cp:coreProperties>
</file>